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80" tabRatio="500" activeTab="1"/>
  </bookViews>
  <sheets>
    <sheet name="汇总表" sheetId="1" r:id="rId1"/>
    <sheet name="特色农业（种植）投保情况" sheetId="2" r:id="rId2"/>
    <sheet name="种植业投保情况" sheetId="3" r:id="rId3"/>
  </sheets>
  <externalReferences>
    <externalReference r:id="rId4"/>
  </externalReferences>
  <definedNames>
    <definedName name="_xlnm.Print_Titles" localSheetId="0">汇总表!$4:$5</definedName>
    <definedName name="_xlnm.Print_Area" localSheetId="0">汇总表!$A$1:$O$89</definedName>
  </definedNames>
  <calcPr calcId="144525"/>
</workbook>
</file>

<file path=xl/sharedStrings.xml><?xml version="1.0" encoding="utf-8"?>
<sst xmlns="http://schemas.openxmlformats.org/spreadsheetml/2006/main" count="373" uniqueCount="184">
  <si>
    <t>附件1</t>
  </si>
  <si>
    <t xml:space="preserve"> 马尾区（2022.10.9-2023.10.16）政策性农业保险开展情况汇总表</t>
  </si>
  <si>
    <t>填报单位：马尾区农业农村局</t>
  </si>
  <si>
    <t>单位：亩、万元</t>
  </si>
  <si>
    <t>填报日期： 2023 年 10  月16日</t>
  </si>
  <si>
    <t>险种</t>
  </si>
  <si>
    <t>指标（亩、万元）</t>
  </si>
  <si>
    <t>人财保险</t>
  </si>
  <si>
    <t>人寿保险</t>
  </si>
  <si>
    <t>平安保险</t>
  </si>
  <si>
    <t>累计数
合计</t>
  </si>
  <si>
    <t>当月数</t>
  </si>
  <si>
    <t>累计数</t>
  </si>
  <si>
    <t>环比增长</t>
  </si>
  <si>
    <t>其中30亩以上
大户面积占比</t>
  </si>
  <si>
    <t>总计</t>
  </si>
  <si>
    <t>保单数</t>
  </si>
  <si>
    <t>面积数</t>
  </si>
  <si>
    <t>保费</t>
  </si>
  <si>
    <t>保险额</t>
  </si>
  <si>
    <t>理赔额</t>
  </si>
  <si>
    <t>一、中央政策性农业险种合计</t>
  </si>
  <si>
    <t>（一）种植业小计</t>
  </si>
  <si>
    <t>水稻（非产粮大县）</t>
  </si>
  <si>
    <t>水稻（产粮大县）</t>
  </si>
  <si>
    <t>水稻制种</t>
  </si>
  <si>
    <t>马铃薯</t>
  </si>
  <si>
    <t>油菜</t>
  </si>
  <si>
    <t>玉米</t>
  </si>
  <si>
    <t>花生</t>
  </si>
  <si>
    <t>（二）养殖业小计</t>
  </si>
  <si>
    <t>能繁母猪</t>
  </si>
  <si>
    <t>奶牛</t>
  </si>
  <si>
    <t>育肥猪</t>
  </si>
  <si>
    <t>二、省级财政补贴的特色农业险种合计</t>
  </si>
  <si>
    <t>特色农业（种植）</t>
  </si>
  <si>
    <t>特色农业（畜禽）</t>
  </si>
  <si>
    <t>特色农业（食用菌）</t>
  </si>
  <si>
    <t>特色农业（低温气象指数）</t>
  </si>
  <si>
    <t>马尾区（2022.10.9- 2023.10.16）特色农业大棚及棚内作物保险投保情况汇总表</t>
  </si>
  <si>
    <t>填报单位：马尾区农业农村局                                 单位：亩、户、万元                            填报日期： 2023.10.16</t>
  </si>
  <si>
    <t>序号</t>
  </si>
  <si>
    <t>保单号</t>
  </si>
  <si>
    <t>投保人</t>
  </si>
  <si>
    <t>投保标的</t>
  </si>
  <si>
    <t>保险期间</t>
  </si>
  <si>
    <t>投保数量</t>
  </si>
  <si>
    <t>单位保额</t>
  </si>
  <si>
    <t>合计保额</t>
  </si>
  <si>
    <t>费率</t>
  </si>
  <si>
    <t>合计保费</t>
  </si>
  <si>
    <t>省级财政
补贴30%</t>
  </si>
  <si>
    <t>市级财政
补贴20%</t>
  </si>
  <si>
    <t>区级财政
补贴30%</t>
  </si>
  <si>
    <t>投保人
承担20%</t>
  </si>
  <si>
    <t>理赔数量</t>
  </si>
  <si>
    <t>承保公司</t>
  </si>
  <si>
    <t>备注</t>
  </si>
  <si>
    <t>案件数（件）</t>
  </si>
  <si>
    <t>面积（亩）</t>
  </si>
  <si>
    <t>金额（万元）</t>
  </si>
  <si>
    <t>PHEG20233511N000000001</t>
  </si>
  <si>
    <t>福建迎春农林发展有限公司</t>
  </si>
  <si>
    <t>葡萄</t>
  </si>
  <si>
    <t>2023.06.10-2023.11.9</t>
  </si>
  <si>
    <t>人保财险</t>
  </si>
  <si>
    <t>PHEG20233511N000000002</t>
  </si>
  <si>
    <t>大棚</t>
  </si>
  <si>
    <t>2023.06.10-202.34.06.09</t>
  </si>
  <si>
    <t>薄膜</t>
  </si>
  <si>
    <t>PHEG20233511N000000003</t>
  </si>
  <si>
    <t>福州市优邦农业综合开发有限公司</t>
  </si>
  <si>
    <t>2023.06.17-2024.06.16</t>
  </si>
  <si>
    <t>PHEG20233511N000000004</t>
  </si>
  <si>
    <t>2023.05.30-2023.9.30</t>
  </si>
  <si>
    <t>PHEG20233511N000000005</t>
  </si>
  <si>
    <t>福州市马尾区果香园生态农业开发有限公司</t>
  </si>
  <si>
    <t>2023.05.30-2023.10.1</t>
  </si>
  <si>
    <t>PHEG20233511N000000006</t>
  </si>
  <si>
    <t>2023.06.05-2024.06.04</t>
  </si>
  <si>
    <t>PHEG20233511N000000007</t>
  </si>
  <si>
    <t>福州市乡村文旅发展有限公司</t>
  </si>
  <si>
    <t>2023.06.30-2024.06.29</t>
  </si>
  <si>
    <t>PHEG20233511N000000008</t>
  </si>
  <si>
    <t>福州市琅岐经济区新金东农场</t>
  </si>
  <si>
    <t>2023.06.30-2024.06.30</t>
  </si>
  <si>
    <t>PHEG20233511N000000009</t>
  </si>
  <si>
    <t>2023.07.13-2024.07.12</t>
  </si>
  <si>
    <t>PHEG20233511N000000010</t>
  </si>
  <si>
    <t>2023.07.01-2023-10-13</t>
  </si>
  <si>
    <t>人保财险小计</t>
  </si>
  <si>
    <t>66319103002023350105000001</t>
  </si>
  <si>
    <t>福建蔬美农业科技有限公司</t>
  </si>
  <si>
    <t>设施蔬菜</t>
  </si>
  <si>
    <t>2023年04月29日零时起至2024年04月28日二十四时止</t>
  </si>
  <si>
    <t xml:space="preserve"> 智能温控大棚
（内外遮阳）</t>
  </si>
  <si>
    <t xml:space="preserve"> 智能温控大棚
（内遮阳）</t>
  </si>
  <si>
    <t>人寿保险小计</t>
  </si>
  <si>
    <t>11319001400000690588</t>
  </si>
  <si>
    <t>福州市琅岐经济区榕升休闲农庄</t>
  </si>
  <si>
    <t>棚内作物</t>
  </si>
  <si>
    <t>2023-4-27至2023-09-30</t>
  </si>
  <si>
    <t>11319001400000690981</t>
  </si>
  <si>
    <t>2023-4-27至2024-04-26</t>
  </si>
  <si>
    <t>骨架</t>
  </si>
  <si>
    <t>棚膜</t>
  </si>
  <si>
    <t>11319001400000688740</t>
  </si>
  <si>
    <t>福州市琅岐经济区万叶园农业开发有限公司</t>
  </si>
  <si>
    <t>2023-4-26至2023-09-30</t>
  </si>
  <si>
    <t>11319001400000333373</t>
  </si>
  <si>
    <t>2023-5-9至2023-09-30</t>
  </si>
  <si>
    <t>11319001400000682394</t>
  </si>
  <si>
    <t>福建创业股份有限公司琅岐分公司</t>
  </si>
  <si>
    <t>钢架</t>
  </si>
  <si>
    <t>2023-4-22至2024-04-21</t>
  </si>
  <si>
    <t xml:space="preserve">薄膜 </t>
  </si>
  <si>
    <t>瓜果</t>
  </si>
  <si>
    <t>11319001400000704732</t>
  </si>
  <si>
    <t>福州市琅岐经济区云龙四季休闲农庄</t>
  </si>
  <si>
    <t>2023-6-10至2024-6-9</t>
  </si>
  <si>
    <t>11319001400000704204</t>
  </si>
  <si>
    <t>2023-5-7至2023-09-30</t>
  </si>
  <si>
    <t>11319001400000745528</t>
  </si>
  <si>
    <t>林朝晖</t>
  </si>
  <si>
    <t>2023-5-27至2024-5-26</t>
  </si>
  <si>
    <t>11319001400000745530</t>
  </si>
  <si>
    <t>2023-6-4至2024-6-5</t>
  </si>
  <si>
    <t>11319001400000811509</t>
  </si>
  <si>
    <t>2023-6-28至2024-6-27</t>
  </si>
  <si>
    <t>平安保险小计</t>
  </si>
  <si>
    <t>全区特色农业（种植）保险总计</t>
  </si>
  <si>
    <t>11319001400000943636</t>
  </si>
  <si>
    <t>福州好鲜荪农业科技有限公司</t>
  </si>
  <si>
    <t>棚内菌棒</t>
  </si>
  <si>
    <t>2023-9-01至2024-8-30</t>
  </si>
  <si>
    <t>28000袋</t>
  </si>
  <si>
    <t>11319001400000943729</t>
  </si>
  <si>
    <t>棚体</t>
  </si>
  <si>
    <t>2023-9-01至2024-8-31</t>
  </si>
  <si>
    <t>全区特色农业（食用菌）保险总计</t>
  </si>
  <si>
    <t>全区特色农业保险总计</t>
  </si>
  <si>
    <t>马尾区（2022.10.9-2023.10.16）种植业保险投保情况汇总表</t>
  </si>
  <si>
    <t>填报单位：马尾区农业农村局                                   单位：亩、户、万元                                     填报日期： 2023.10.16</t>
  </si>
  <si>
    <t>投保种类</t>
  </si>
  <si>
    <t>投保面积</t>
  </si>
  <si>
    <t>保险费率</t>
  </si>
  <si>
    <t>中央、省级财政
补贴70%</t>
  </si>
  <si>
    <t>市、区级财政补贴10%</t>
  </si>
  <si>
    <t>投保人
承担
20%</t>
  </si>
  <si>
    <t>水稻</t>
  </si>
  <si>
    <t>PHQK20233511N000000001</t>
  </si>
  <si>
    <t>叶其朋</t>
  </si>
  <si>
    <t>2023.4.28-2023.7.25</t>
  </si>
  <si>
    <t>PHQK20233511N000000227</t>
  </si>
  <si>
    <t>2023.6.30-2023.10.31</t>
  </si>
  <si>
    <t>P9DQ20233511N000000001</t>
  </si>
  <si>
    <t>2023.6.30-2023.9.30</t>
  </si>
  <si>
    <t>人保保险小计</t>
  </si>
  <si>
    <t>11319011400000833780</t>
  </si>
  <si>
    <t>福州立信种苗有限公司</t>
  </si>
  <si>
    <t>2023－6－30至2023－12－31</t>
  </si>
  <si>
    <t>11319011400000819233</t>
  </si>
  <si>
    <t>万农高科集团有限公司</t>
  </si>
  <si>
    <t xml:space="preserve">   玉米</t>
  </si>
  <si>
    <t>11319011400000833539</t>
  </si>
  <si>
    <t>李贵棋</t>
  </si>
  <si>
    <t>2023－6－30至2023－11－30</t>
  </si>
  <si>
    <t>11319011400000832559</t>
  </si>
  <si>
    <t>福建诚心缘农业科技有限公司</t>
  </si>
  <si>
    <t>11319011400000831914</t>
  </si>
  <si>
    <t>2023－6－30至2023－08－31</t>
  </si>
  <si>
    <t>11319011400000829839</t>
  </si>
  <si>
    <t>杨明连</t>
  </si>
  <si>
    <t>11319011400000818986</t>
  </si>
  <si>
    <t>叶宜述</t>
  </si>
  <si>
    <t>113190114000009911211</t>
  </si>
  <si>
    <t>2023－7－01至2023－09－30</t>
  </si>
  <si>
    <t>11319011400000909135</t>
  </si>
  <si>
    <t>聂能保</t>
  </si>
  <si>
    <t>11319011400000921785</t>
  </si>
  <si>
    <t>2023－8－21至2023－11－30</t>
  </si>
  <si>
    <t>全区玉米保险总计</t>
  </si>
  <si>
    <t>全区水稻保险总计</t>
  </si>
  <si>
    <t>全区种植业总计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</si>
</sst>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%"/>
    <numFmt numFmtId="178" formatCode="0.0000_);[Red]\(0.0000\)"/>
    <numFmt numFmtId="179" formatCode="0.000"/>
    <numFmt numFmtId="180" formatCode="0.000_ "/>
  </numFmts>
  <fonts count="40">
    <font>
      <sz val="11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仿宋_GB2312"/>
      <charset val="134"/>
    </font>
    <font>
      <sz val="20"/>
      <name val="黑体"/>
      <charset val="134"/>
    </font>
    <font>
      <sz val="24"/>
      <name val="方正小标宋简体"/>
      <charset val="134"/>
    </font>
    <font>
      <b/>
      <sz val="10.5"/>
      <name val="仿宋_GB2312"/>
      <charset val="134"/>
    </font>
    <font>
      <b/>
      <sz val="10.5"/>
      <color rgb="FFFF0000"/>
      <name val="仿宋_GB2312"/>
      <charset val="134"/>
    </font>
    <font>
      <sz val="10.5"/>
      <name val="仿宋_GB2312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Border="0" applyAlignment="0" applyProtection="0"/>
    <xf numFmtId="44" fontId="19" fillId="0" borderId="0" applyBorder="0" applyAlignment="0" applyProtection="0"/>
    <xf numFmtId="9" fontId="19" fillId="0" borderId="0" applyBorder="0" applyAlignment="0" applyProtection="0"/>
    <xf numFmtId="41" fontId="19" fillId="0" borderId="0" applyBorder="0" applyAlignment="0" applyProtection="0"/>
    <xf numFmtId="42" fontId="19" fillId="0" borderId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7" borderId="19" applyNumberFormat="0" applyAlignment="0" applyProtection="0">
      <alignment vertical="center"/>
    </xf>
    <xf numFmtId="0" fontId="31" fillId="7" borderId="18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7" fontId="0" fillId="3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7" fillId="3" borderId="0" xfId="0" applyFont="1" applyFill="1">
      <alignment vertical="center"/>
    </xf>
    <xf numFmtId="0" fontId="7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80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80" fontId="18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2" fontId="18" fillId="3" borderId="1" xfId="0" applyNumberFormat="1" applyFont="1" applyFill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76" fontId="1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 vertical="center" wrapText="1"/>
    </xf>
    <xf numFmtId="180" fontId="18" fillId="3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176" fontId="18" fillId="3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TF\2023&#25991;&#20214;\&#20445;&#38505;\&#25919;&#31574;&#24615;&#20445;&#38505;&#25991;&#20214;\&#27719;&#24635;\&#39532;&#23614;&#21306;&#65288;9&#26376;&#65289;&#25919;&#31574;&#24615;&#20892;&#19994;&#20445;&#38505;&#24320;&#23637;&#24773;&#20917;&#27719;&#24635;&#34920;(&#24179;&#23433;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上月汇总"/>
      <sheetName val="特色农业（种植）投保情况"/>
      <sheetName val="种植业投保情况"/>
    </sheetNames>
    <sheetDataSet>
      <sheetData sheetId="0" refreshError="1"/>
      <sheetData sheetId="1" refreshError="1">
        <row r="6">
          <cell r="D6">
            <v>20</v>
          </cell>
        </row>
        <row r="7">
          <cell r="D7">
            <v>2328</v>
          </cell>
        </row>
        <row r="10">
          <cell r="D10">
            <v>95.83</v>
          </cell>
        </row>
        <row r="11">
          <cell r="D11">
            <v>10</v>
          </cell>
        </row>
        <row r="12">
          <cell r="D12">
            <v>1724</v>
          </cell>
        </row>
        <row r="13">
          <cell r="D13">
            <v>2.4069</v>
          </cell>
        </row>
        <row r="14">
          <cell r="D14">
            <v>86.2</v>
          </cell>
        </row>
        <row r="15">
          <cell r="D15">
            <v>0</v>
          </cell>
        </row>
        <row r="16">
          <cell r="D16">
            <v>10</v>
          </cell>
        </row>
        <row r="17">
          <cell r="D17">
            <v>1724</v>
          </cell>
        </row>
        <row r="19">
          <cell r="D19">
            <v>86.2</v>
          </cell>
        </row>
        <row r="20">
          <cell r="D20">
            <v>0</v>
          </cell>
        </row>
        <row r="21">
          <cell r="D21">
            <v>8</v>
          </cell>
        </row>
        <row r="22">
          <cell r="D22">
            <v>1523</v>
          </cell>
        </row>
        <row r="24">
          <cell r="D24">
            <v>76.15</v>
          </cell>
        </row>
        <row r="25">
          <cell r="D25">
            <v>0</v>
          </cell>
        </row>
        <row r="42">
          <cell r="D42">
            <v>2</v>
          </cell>
        </row>
        <row r="43">
          <cell r="D43">
            <v>201</v>
          </cell>
        </row>
        <row r="44">
          <cell r="D44">
            <v>0.402</v>
          </cell>
        </row>
        <row r="45">
          <cell r="D45">
            <v>10.05</v>
          </cell>
        </row>
        <row r="46">
          <cell r="D46">
            <v>0</v>
          </cell>
        </row>
        <row r="67">
          <cell r="D67">
            <v>10</v>
          </cell>
        </row>
        <row r="68">
          <cell r="D68">
            <v>604</v>
          </cell>
        </row>
        <row r="69">
          <cell r="D69">
            <v>81.498</v>
          </cell>
        </row>
        <row r="70">
          <cell r="D70">
            <v>1727.71</v>
          </cell>
        </row>
        <row r="71">
          <cell r="D71">
            <v>95.83</v>
          </cell>
        </row>
        <row r="72">
          <cell r="D72">
            <v>10</v>
          </cell>
        </row>
        <row r="73">
          <cell r="D73">
            <v>604</v>
          </cell>
        </row>
        <row r="76">
          <cell r="D76">
            <v>95.83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2"/>
  <sheetViews>
    <sheetView workbookViewId="0">
      <selection activeCell="A34" sqref="$A34:$XFD89"/>
    </sheetView>
  </sheetViews>
  <sheetFormatPr defaultColWidth="9" defaultRowHeight="14.4"/>
  <cols>
    <col min="1" max="1" width="20.4444444444444" style="1" customWidth="1"/>
    <col min="2" max="2" width="18.8888888888889" customWidth="1"/>
    <col min="3" max="3" width="17.8888888888889" style="146" customWidth="1"/>
    <col min="4" max="4" width="24.2222222222222" customWidth="1"/>
    <col min="5" max="5" width="14.6666666666667" customWidth="1"/>
    <col min="6" max="6" width="17.4444444444444" style="147" customWidth="1"/>
    <col min="7" max="7" width="17.4444444444444" style="58" customWidth="1"/>
    <col min="8" max="8" width="18.5555555555556" style="58" customWidth="1"/>
    <col min="9" max="9" width="13.8888888888889" style="147" customWidth="1"/>
    <col min="10" max="10" width="17.1111111111111" style="148" customWidth="1"/>
    <col min="11" max="11" width="23.5555555555556" style="59" customWidth="1"/>
    <col min="12" max="12" width="20.2222222222222" style="59" customWidth="1"/>
    <col min="13" max="13" width="11.2222222222222" style="58" customWidth="1"/>
    <col min="14" max="14" width="15.1111111111111" style="149" customWidth="1"/>
    <col min="15" max="15" width="21.6666666666667" style="58" customWidth="1"/>
  </cols>
  <sheetData>
    <row r="1" ht="27" customHeight="1" spans="1:2">
      <c r="A1" s="150" t="s">
        <v>0</v>
      </c>
      <c r="B1" s="150"/>
    </row>
    <row r="2" ht="35" customHeight="1" spans="1:15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64"/>
      <c r="M2" s="151"/>
      <c r="N2" s="151"/>
      <c r="O2" s="151"/>
    </row>
    <row r="3" s="145" customFormat="1" ht="67" customHeight="1" spans="1:15">
      <c r="A3" s="152" t="s">
        <v>2</v>
      </c>
      <c r="B3" s="152"/>
      <c r="C3" s="152"/>
      <c r="F3" s="153"/>
      <c r="G3" s="153" t="s">
        <v>3</v>
      </c>
      <c r="H3" s="153"/>
      <c r="I3" s="165"/>
      <c r="J3" s="166"/>
      <c r="K3" s="167"/>
      <c r="L3" s="168" t="s">
        <v>4</v>
      </c>
      <c r="M3" s="169"/>
      <c r="N3" s="169"/>
      <c r="O3" s="153"/>
    </row>
    <row r="4" s="145" customFormat="1" ht="39" customHeight="1" spans="1:15">
      <c r="A4" s="154" t="s">
        <v>5</v>
      </c>
      <c r="B4" s="154" t="s">
        <v>6</v>
      </c>
      <c r="C4" s="155" t="s">
        <v>7</v>
      </c>
      <c r="D4" s="155"/>
      <c r="E4" s="155"/>
      <c r="F4" s="155"/>
      <c r="G4" s="156" t="s">
        <v>8</v>
      </c>
      <c r="H4" s="156"/>
      <c r="I4" s="156"/>
      <c r="J4" s="156"/>
      <c r="K4" s="170" t="s">
        <v>9</v>
      </c>
      <c r="L4" s="170"/>
      <c r="M4" s="170"/>
      <c r="N4" s="170"/>
      <c r="O4" s="171" t="s">
        <v>10</v>
      </c>
    </row>
    <row r="5" s="145" customFormat="1" ht="66" customHeight="1" spans="1:15">
      <c r="A5" s="154"/>
      <c r="B5" s="154"/>
      <c r="C5" s="155" t="s">
        <v>11</v>
      </c>
      <c r="D5" s="156" t="s">
        <v>12</v>
      </c>
      <c r="E5" s="156" t="s">
        <v>13</v>
      </c>
      <c r="F5" s="157" t="s">
        <v>14</v>
      </c>
      <c r="G5" s="155" t="s">
        <v>11</v>
      </c>
      <c r="H5" s="156" t="s">
        <v>12</v>
      </c>
      <c r="I5" s="156" t="s">
        <v>13</v>
      </c>
      <c r="J5" s="157" t="s">
        <v>14</v>
      </c>
      <c r="K5" s="155" t="s">
        <v>11</v>
      </c>
      <c r="L5" s="170" t="s">
        <v>12</v>
      </c>
      <c r="M5" s="156" t="s">
        <v>13</v>
      </c>
      <c r="N5" s="172" t="s">
        <v>14</v>
      </c>
      <c r="O5" s="171"/>
    </row>
    <row r="6" s="145" customFormat="1" ht="20" customHeight="1" spans="1:15">
      <c r="A6" s="158" t="s">
        <v>15</v>
      </c>
      <c r="B6" s="159" t="s">
        <v>16</v>
      </c>
      <c r="C6" s="160">
        <v>0</v>
      </c>
      <c r="D6" s="160">
        <f t="shared" ref="D6:D9" si="0">D11+D67</f>
        <v>13</v>
      </c>
      <c r="E6" s="161">
        <v>0</v>
      </c>
      <c r="F6" s="162"/>
      <c r="G6" s="163">
        <v>0</v>
      </c>
      <c r="H6" s="163">
        <v>1</v>
      </c>
      <c r="I6" s="163">
        <v>0</v>
      </c>
      <c r="J6" s="173"/>
      <c r="K6" s="174">
        <f t="shared" ref="K6:K10" si="1">K11+K67</f>
        <v>2</v>
      </c>
      <c r="L6" s="175">
        <f>K6+[1]上月汇总!D6</f>
        <v>22</v>
      </c>
      <c r="M6" s="176">
        <f>L6/[1]上月汇总!D6-1</f>
        <v>0.1</v>
      </c>
      <c r="N6" s="176"/>
      <c r="O6" s="177">
        <f>SUM(D6,H6,L6,)</f>
        <v>36</v>
      </c>
    </row>
    <row r="7" s="145" customFormat="1" ht="25" customHeight="1" spans="1:15">
      <c r="A7" s="158"/>
      <c r="B7" s="159" t="s">
        <v>17</v>
      </c>
      <c r="C7" s="160">
        <v>0</v>
      </c>
      <c r="D7" s="160">
        <f t="shared" si="0"/>
        <v>946.6</v>
      </c>
      <c r="E7" s="161">
        <v>0</v>
      </c>
      <c r="F7" s="162">
        <v>0.7771</v>
      </c>
      <c r="G7" s="163">
        <v>0</v>
      </c>
      <c r="H7" s="163">
        <v>204.08</v>
      </c>
      <c r="I7" s="163">
        <v>0</v>
      </c>
      <c r="J7" s="173">
        <v>1</v>
      </c>
      <c r="K7" s="174">
        <f t="shared" si="1"/>
        <v>14</v>
      </c>
      <c r="L7" s="175">
        <f>K7+[1]上月汇总!D7</f>
        <v>2342</v>
      </c>
      <c r="M7" s="176">
        <f>L7/[1]上月汇总!D7-1</f>
        <v>0.00601374570446733</v>
      </c>
      <c r="N7" s="176">
        <v>0.7</v>
      </c>
      <c r="O7" s="177">
        <f>SUM(D7,H7,L7)</f>
        <v>3492.68</v>
      </c>
    </row>
    <row r="8" s="145" customFormat="1" ht="23" customHeight="1" spans="1:15">
      <c r="A8" s="158"/>
      <c r="B8" s="159" t="s">
        <v>18</v>
      </c>
      <c r="C8" s="160">
        <v>0</v>
      </c>
      <c r="D8" s="160">
        <f t="shared" si="0"/>
        <v>67.7082</v>
      </c>
      <c r="E8" s="161">
        <v>0</v>
      </c>
      <c r="F8" s="162"/>
      <c r="G8" s="163">
        <v>0</v>
      </c>
      <c r="H8" s="163">
        <v>52.87236</v>
      </c>
      <c r="I8" s="163">
        <v>0</v>
      </c>
      <c r="J8" s="173"/>
      <c r="K8" s="174">
        <f t="shared" si="1"/>
        <v>21.21</v>
      </c>
      <c r="L8" s="175" t="e">
        <f>SUM(L13,L69)</f>
        <v>#REF!</v>
      </c>
      <c r="M8" s="176">
        <v>0.252</v>
      </c>
      <c r="N8" s="176"/>
      <c r="O8" s="177" t="e">
        <f>SUM(D8,H8,L8)</f>
        <v>#REF!</v>
      </c>
    </row>
    <row r="9" s="145" customFormat="1" ht="22" customHeight="1" spans="1:15">
      <c r="A9" s="158"/>
      <c r="B9" s="159" t="s">
        <v>19</v>
      </c>
      <c r="C9" s="160">
        <v>0</v>
      </c>
      <c r="D9" s="160">
        <f t="shared" si="0"/>
        <v>1383.14</v>
      </c>
      <c r="E9" s="161">
        <v>0</v>
      </c>
      <c r="F9" s="162"/>
      <c r="G9" s="163">
        <v>0</v>
      </c>
      <c r="H9" s="163">
        <v>1181.744</v>
      </c>
      <c r="I9" s="163">
        <v>0</v>
      </c>
      <c r="J9" s="173"/>
      <c r="K9" s="174">
        <f t="shared" si="1"/>
        <v>406</v>
      </c>
      <c r="L9" s="175" t="e">
        <f>SUM(L14,L70)</f>
        <v>#REF!</v>
      </c>
      <c r="M9" s="176">
        <v>0.223</v>
      </c>
      <c r="N9" s="176"/>
      <c r="O9" s="177" t="e">
        <f>SUM(D9,H9,L9)</f>
        <v>#REF!</v>
      </c>
    </row>
    <row r="10" s="145" customFormat="1" ht="20" customHeight="1" spans="1:15">
      <c r="A10" s="158"/>
      <c r="B10" s="159" t="s">
        <v>20</v>
      </c>
      <c r="C10" s="160">
        <v>1.722</v>
      </c>
      <c r="D10" s="160">
        <v>124.431372</v>
      </c>
      <c r="E10" s="161">
        <v>0.01403</v>
      </c>
      <c r="F10" s="162"/>
      <c r="G10" s="163">
        <v>5.5785</v>
      </c>
      <c r="H10" s="163">
        <v>8.7375</v>
      </c>
      <c r="I10" s="163">
        <v>1.7659</v>
      </c>
      <c r="J10" s="173"/>
      <c r="K10" s="174">
        <f t="shared" si="1"/>
        <v>29.4542</v>
      </c>
      <c r="L10" s="175">
        <f>K10+[1]上月汇总!D10</f>
        <v>125.2842</v>
      </c>
      <c r="M10" s="176">
        <f>L10/[1]上月汇总!D10-1</f>
        <v>0.307358864656162</v>
      </c>
      <c r="N10" s="176"/>
      <c r="O10" s="177">
        <f>SUM(D10,H10,L10)</f>
        <v>258.453072</v>
      </c>
    </row>
    <row r="11" s="145" customFormat="1" ht="25" customHeight="1" spans="1:15">
      <c r="A11" s="158" t="s">
        <v>21</v>
      </c>
      <c r="B11" s="159" t="s">
        <v>16</v>
      </c>
      <c r="C11" s="160">
        <v>0</v>
      </c>
      <c r="D11" s="160">
        <f t="shared" ref="D11:D19" si="2">D16+D37</f>
        <v>3</v>
      </c>
      <c r="E11" s="161">
        <v>0</v>
      </c>
      <c r="F11" s="162"/>
      <c r="G11" s="163"/>
      <c r="H11" s="163"/>
      <c r="I11" s="163"/>
      <c r="J11" s="173"/>
      <c r="K11" s="174">
        <f t="shared" ref="K11:K15" si="3">K16</f>
        <v>0</v>
      </c>
      <c r="L11" s="175">
        <f>K11+[1]上月汇总!D11</f>
        <v>10</v>
      </c>
      <c r="M11" s="176">
        <f>L11/[1]上月汇总!D11-1</f>
        <v>0</v>
      </c>
      <c r="N11" s="176"/>
      <c r="O11" s="177">
        <f t="shared" ref="O11:O25" si="4">SUM(D11,L11)</f>
        <v>13</v>
      </c>
    </row>
    <row r="12" s="145" customFormat="1" ht="23" customHeight="1" spans="1:15">
      <c r="A12" s="158"/>
      <c r="B12" s="159" t="s">
        <v>17</v>
      </c>
      <c r="C12" s="160">
        <v>0</v>
      </c>
      <c r="D12" s="160">
        <f t="shared" si="2"/>
        <v>372</v>
      </c>
      <c r="E12" s="161">
        <v>0</v>
      </c>
      <c r="F12" s="162"/>
      <c r="G12" s="163"/>
      <c r="H12" s="163"/>
      <c r="I12" s="163"/>
      <c r="J12" s="173"/>
      <c r="K12" s="174">
        <f t="shared" si="3"/>
        <v>0</v>
      </c>
      <c r="L12" s="175">
        <f>K12+[1]上月汇总!D12</f>
        <v>1724</v>
      </c>
      <c r="M12" s="176">
        <f>L12/[1]上月汇总!D12-1</f>
        <v>0</v>
      </c>
      <c r="N12" s="176">
        <v>1</v>
      </c>
      <c r="O12" s="177">
        <f t="shared" si="4"/>
        <v>2096</v>
      </c>
    </row>
    <row r="13" s="145" customFormat="1" ht="22" customHeight="1" spans="1:15">
      <c r="A13" s="158"/>
      <c r="B13" s="159" t="s">
        <v>18</v>
      </c>
      <c r="C13" s="160">
        <v>0</v>
      </c>
      <c r="D13" s="160">
        <f t="shared" si="2"/>
        <v>0.583</v>
      </c>
      <c r="E13" s="161">
        <v>0</v>
      </c>
      <c r="F13" s="162"/>
      <c r="G13" s="163"/>
      <c r="H13" s="163"/>
      <c r="I13" s="163"/>
      <c r="J13" s="173"/>
      <c r="K13" s="174">
        <f t="shared" si="3"/>
        <v>0</v>
      </c>
      <c r="L13" s="175">
        <v>2.6865</v>
      </c>
      <c r="M13" s="176">
        <f>L13/[1]上月汇总!D13-1</f>
        <v>0.116166022684781</v>
      </c>
      <c r="N13" s="176"/>
      <c r="O13" s="177">
        <f t="shared" si="4"/>
        <v>3.2695</v>
      </c>
    </row>
    <row r="14" s="145" customFormat="1" ht="20" customHeight="1" spans="1:15">
      <c r="A14" s="158"/>
      <c r="B14" s="159" t="s">
        <v>19</v>
      </c>
      <c r="C14" s="160">
        <v>0</v>
      </c>
      <c r="D14" s="160">
        <f t="shared" si="2"/>
        <v>18.6</v>
      </c>
      <c r="E14" s="161">
        <v>0</v>
      </c>
      <c r="F14" s="162"/>
      <c r="G14" s="163"/>
      <c r="H14" s="163"/>
      <c r="I14" s="163"/>
      <c r="J14" s="173"/>
      <c r="K14" s="174">
        <f t="shared" si="3"/>
        <v>0</v>
      </c>
      <c r="L14" s="175">
        <f>K14+[1]上月汇总!D14</f>
        <v>86.2</v>
      </c>
      <c r="M14" s="176">
        <f>L14/[1]上月汇总!D14-1</f>
        <v>0</v>
      </c>
      <c r="N14" s="176"/>
      <c r="O14" s="177">
        <f t="shared" si="4"/>
        <v>104.8</v>
      </c>
    </row>
    <row r="15" s="145" customFormat="1" ht="25" customHeight="1" spans="1:15">
      <c r="A15" s="158"/>
      <c r="B15" s="159" t="s">
        <v>20</v>
      </c>
      <c r="C15" s="160">
        <v>0.153</v>
      </c>
      <c r="D15" s="160">
        <f t="shared" si="2"/>
        <v>4.299</v>
      </c>
      <c r="E15" s="161">
        <v>0.0369</v>
      </c>
      <c r="F15" s="162"/>
      <c r="G15" s="163"/>
      <c r="H15" s="163"/>
      <c r="I15" s="163"/>
      <c r="J15" s="173"/>
      <c r="K15" s="174">
        <f t="shared" si="3"/>
        <v>11.9144</v>
      </c>
      <c r="L15" s="175">
        <f>K15+[1]上月汇总!D15</f>
        <v>11.9144</v>
      </c>
      <c r="M15" s="176">
        <v>1</v>
      </c>
      <c r="N15" s="176"/>
      <c r="O15" s="177">
        <f t="shared" si="4"/>
        <v>16.2134</v>
      </c>
    </row>
    <row r="16" s="145" customFormat="1" ht="23" customHeight="1" spans="1:15">
      <c r="A16" s="158" t="s">
        <v>22</v>
      </c>
      <c r="B16" s="159" t="s">
        <v>16</v>
      </c>
      <c r="C16" s="160">
        <v>0</v>
      </c>
      <c r="D16" s="160">
        <f t="shared" si="2"/>
        <v>3</v>
      </c>
      <c r="E16" s="161">
        <v>0</v>
      </c>
      <c r="F16" s="162"/>
      <c r="G16" s="163"/>
      <c r="H16" s="163"/>
      <c r="I16" s="163"/>
      <c r="J16" s="173"/>
      <c r="K16" s="174">
        <f t="shared" ref="K16:K20" si="5">K21+K42</f>
        <v>0</v>
      </c>
      <c r="L16" s="175">
        <f>K16+[1]上月汇总!D16</f>
        <v>10</v>
      </c>
      <c r="M16" s="176">
        <f>L16/[1]上月汇总!D16-1</f>
        <v>0</v>
      </c>
      <c r="N16" s="176"/>
      <c r="O16" s="177">
        <f t="shared" si="4"/>
        <v>13</v>
      </c>
    </row>
    <row r="17" s="145" customFormat="1" ht="22" customHeight="1" spans="1:15">
      <c r="A17" s="158"/>
      <c r="B17" s="159" t="s">
        <v>17</v>
      </c>
      <c r="C17" s="160">
        <v>0</v>
      </c>
      <c r="D17" s="160">
        <f t="shared" si="2"/>
        <v>372</v>
      </c>
      <c r="E17" s="161">
        <v>0</v>
      </c>
      <c r="F17" s="162"/>
      <c r="G17" s="163"/>
      <c r="H17" s="163"/>
      <c r="I17" s="163"/>
      <c r="J17" s="173"/>
      <c r="K17" s="174">
        <f t="shared" si="5"/>
        <v>0</v>
      </c>
      <c r="L17" s="175">
        <f>K17+[1]上月汇总!D17</f>
        <v>1724</v>
      </c>
      <c r="M17" s="176">
        <f>L17/[1]上月汇总!D17-1</f>
        <v>0</v>
      </c>
      <c r="N17" s="176">
        <v>1</v>
      </c>
      <c r="O17" s="177">
        <f t="shared" si="4"/>
        <v>2096</v>
      </c>
    </row>
    <row r="18" s="145" customFormat="1" ht="20" customHeight="1" spans="1:15">
      <c r="A18" s="158"/>
      <c r="B18" s="159" t="s">
        <v>18</v>
      </c>
      <c r="C18" s="160">
        <v>0</v>
      </c>
      <c r="D18" s="160">
        <f t="shared" si="2"/>
        <v>0.583</v>
      </c>
      <c r="E18" s="161">
        <v>0</v>
      </c>
      <c r="F18" s="162"/>
      <c r="G18" s="163"/>
      <c r="H18" s="163"/>
      <c r="I18" s="163"/>
      <c r="J18" s="173"/>
      <c r="K18" s="174">
        <f t="shared" si="5"/>
        <v>0</v>
      </c>
      <c r="L18" s="175">
        <f>SUM(L23,L44)</f>
        <v>2.6865</v>
      </c>
      <c r="M18" s="176">
        <v>0</v>
      </c>
      <c r="N18" s="176"/>
      <c r="O18" s="177">
        <f t="shared" si="4"/>
        <v>3.2695</v>
      </c>
    </row>
    <row r="19" s="145" customFormat="1" ht="25" customHeight="1" spans="1:15">
      <c r="A19" s="158"/>
      <c r="B19" s="159" t="s">
        <v>19</v>
      </c>
      <c r="C19" s="160">
        <v>0</v>
      </c>
      <c r="D19" s="160">
        <f t="shared" si="2"/>
        <v>18.6</v>
      </c>
      <c r="E19" s="161">
        <v>0</v>
      </c>
      <c r="F19" s="162"/>
      <c r="G19" s="163"/>
      <c r="H19" s="163"/>
      <c r="I19" s="163"/>
      <c r="J19" s="173"/>
      <c r="K19" s="174">
        <f t="shared" si="5"/>
        <v>0</v>
      </c>
      <c r="L19" s="175">
        <f>K19+[1]上月汇总!D19</f>
        <v>86.2</v>
      </c>
      <c r="M19" s="176">
        <f>L19/[1]上月汇总!D19-1</f>
        <v>0</v>
      </c>
      <c r="N19" s="176"/>
      <c r="O19" s="177">
        <f t="shared" si="4"/>
        <v>104.8</v>
      </c>
    </row>
    <row r="20" s="145" customFormat="1" ht="23" customHeight="1" spans="1:15">
      <c r="A20" s="158"/>
      <c r="B20" s="159" t="s">
        <v>20</v>
      </c>
      <c r="C20" s="160">
        <v>0.153</v>
      </c>
      <c r="D20" s="160">
        <v>4.299</v>
      </c>
      <c r="E20" s="161">
        <v>0.0369</v>
      </c>
      <c r="F20" s="162"/>
      <c r="G20" s="163"/>
      <c r="H20" s="163"/>
      <c r="I20" s="163"/>
      <c r="J20" s="173"/>
      <c r="K20" s="174">
        <f t="shared" si="5"/>
        <v>11.9144</v>
      </c>
      <c r="L20" s="175">
        <f>K20+[1]上月汇总!D20</f>
        <v>11.9144</v>
      </c>
      <c r="M20" s="176">
        <v>1</v>
      </c>
      <c r="N20" s="176"/>
      <c r="O20" s="177">
        <f t="shared" si="4"/>
        <v>16.2134</v>
      </c>
    </row>
    <row r="21" s="145" customFormat="1" ht="22" customHeight="1" spans="1:15">
      <c r="A21" s="158" t="s">
        <v>23</v>
      </c>
      <c r="B21" s="159" t="s">
        <v>16</v>
      </c>
      <c r="C21" s="160">
        <v>0</v>
      </c>
      <c r="D21" s="160">
        <v>2</v>
      </c>
      <c r="E21" s="161">
        <v>0</v>
      </c>
      <c r="F21" s="162"/>
      <c r="G21" s="163"/>
      <c r="H21" s="163"/>
      <c r="I21" s="163"/>
      <c r="J21" s="173"/>
      <c r="K21" s="174">
        <v>0</v>
      </c>
      <c r="L21" s="175">
        <f>K21+[1]上月汇总!D21</f>
        <v>8</v>
      </c>
      <c r="M21" s="176">
        <f>L21/[1]上月汇总!D21-1</f>
        <v>0</v>
      </c>
      <c r="N21" s="176"/>
      <c r="O21" s="177">
        <f t="shared" si="4"/>
        <v>10</v>
      </c>
    </row>
    <row r="22" s="145" customFormat="1" ht="20" customHeight="1" spans="1:15">
      <c r="A22" s="158"/>
      <c r="B22" s="159" t="s">
        <v>17</v>
      </c>
      <c r="C22" s="160">
        <v>0</v>
      </c>
      <c r="D22" s="160">
        <v>322</v>
      </c>
      <c r="E22" s="161">
        <v>0</v>
      </c>
      <c r="F22" s="162">
        <v>1</v>
      </c>
      <c r="G22" s="163"/>
      <c r="H22" s="163"/>
      <c r="I22" s="163"/>
      <c r="J22" s="173"/>
      <c r="K22" s="174">
        <v>0</v>
      </c>
      <c r="L22" s="175">
        <f>K22+[1]上月汇总!D22</f>
        <v>1523</v>
      </c>
      <c r="M22" s="176">
        <f>L22/[1]上月汇总!D22-1</f>
        <v>0</v>
      </c>
      <c r="N22" s="176"/>
      <c r="O22" s="177">
        <f t="shared" si="4"/>
        <v>1845</v>
      </c>
    </row>
    <row r="23" s="145" customFormat="1" ht="25" customHeight="1" spans="1:15">
      <c r="A23" s="158"/>
      <c r="B23" s="159" t="s">
        <v>18</v>
      </c>
      <c r="C23" s="160">
        <v>0</v>
      </c>
      <c r="D23" s="160">
        <v>0.483</v>
      </c>
      <c r="E23" s="161">
        <v>0</v>
      </c>
      <c r="F23" s="162"/>
      <c r="G23" s="163"/>
      <c r="H23" s="163"/>
      <c r="I23" s="163"/>
      <c r="J23" s="173"/>
      <c r="K23" s="174">
        <v>0</v>
      </c>
      <c r="L23" s="175">
        <v>2.2845</v>
      </c>
      <c r="M23" s="176">
        <v>0</v>
      </c>
      <c r="N23" s="176"/>
      <c r="O23" s="177">
        <f t="shared" si="4"/>
        <v>2.7675</v>
      </c>
    </row>
    <row r="24" s="145" customFormat="1" ht="23" customHeight="1" spans="1:15">
      <c r="A24" s="158"/>
      <c r="B24" s="159" t="s">
        <v>19</v>
      </c>
      <c r="C24" s="160">
        <v>0</v>
      </c>
      <c r="D24" s="160">
        <v>16.1</v>
      </c>
      <c r="E24" s="161">
        <v>0</v>
      </c>
      <c r="F24" s="162"/>
      <c r="G24" s="163"/>
      <c r="H24" s="163"/>
      <c r="I24" s="163"/>
      <c r="J24" s="173"/>
      <c r="K24" s="174">
        <v>0</v>
      </c>
      <c r="L24" s="175">
        <f>K24+[1]上月汇总!D24</f>
        <v>76.15</v>
      </c>
      <c r="M24" s="176">
        <f>L24/[1]上月汇总!D24-1</f>
        <v>0</v>
      </c>
      <c r="N24" s="176"/>
      <c r="O24" s="177">
        <f t="shared" si="4"/>
        <v>92.25</v>
      </c>
    </row>
    <row r="25" s="145" customFormat="1" ht="22" customHeight="1" spans="1:15">
      <c r="A25" s="158"/>
      <c r="B25" s="159" t="s">
        <v>20</v>
      </c>
      <c r="C25" s="160">
        <v>0.153</v>
      </c>
      <c r="D25" s="160">
        <v>4.299</v>
      </c>
      <c r="E25" s="161">
        <v>0.0369</v>
      </c>
      <c r="F25" s="162"/>
      <c r="G25" s="163"/>
      <c r="H25" s="163"/>
      <c r="I25" s="163"/>
      <c r="J25" s="173"/>
      <c r="K25" s="174">
        <v>5.7624</v>
      </c>
      <c r="L25" s="175">
        <f>K25+[1]上月汇总!D25</f>
        <v>5.7624</v>
      </c>
      <c r="M25" s="176">
        <v>1</v>
      </c>
      <c r="N25" s="176"/>
      <c r="O25" s="177">
        <f t="shared" si="4"/>
        <v>10.0614</v>
      </c>
    </row>
    <row r="26" s="145" customFormat="1" ht="20" customHeight="1" spans="1:15">
      <c r="A26" s="158" t="s">
        <v>24</v>
      </c>
      <c r="B26" s="159" t="s">
        <v>16</v>
      </c>
      <c r="C26" s="160"/>
      <c r="D26" s="160"/>
      <c r="E26" s="161"/>
      <c r="F26" s="162"/>
      <c r="G26" s="163"/>
      <c r="H26" s="163"/>
      <c r="I26" s="163"/>
      <c r="J26" s="173"/>
      <c r="K26" s="174"/>
      <c r="L26" s="175"/>
      <c r="M26" s="176"/>
      <c r="N26" s="176"/>
      <c r="O26" s="177"/>
    </row>
    <row r="27" s="145" customFormat="1" ht="25" customHeight="1" spans="1:15">
      <c r="A27" s="158"/>
      <c r="B27" s="159" t="s">
        <v>18</v>
      </c>
      <c r="C27" s="160"/>
      <c r="D27" s="160"/>
      <c r="E27" s="161"/>
      <c r="F27" s="162"/>
      <c r="G27" s="163"/>
      <c r="H27" s="163"/>
      <c r="I27" s="163"/>
      <c r="J27" s="173"/>
      <c r="K27" s="174"/>
      <c r="L27" s="175"/>
      <c r="M27" s="176"/>
      <c r="N27" s="176"/>
      <c r="O27" s="177"/>
    </row>
    <row r="28" s="145" customFormat="1" ht="23" customHeight="1" spans="1:15">
      <c r="A28" s="158"/>
      <c r="B28" s="159" t="s">
        <v>19</v>
      </c>
      <c r="C28" s="160"/>
      <c r="D28" s="160"/>
      <c r="E28" s="161"/>
      <c r="F28" s="162"/>
      <c r="G28" s="163"/>
      <c r="H28" s="163"/>
      <c r="I28" s="163"/>
      <c r="J28" s="173"/>
      <c r="K28" s="174"/>
      <c r="L28" s="175"/>
      <c r="M28" s="176"/>
      <c r="N28" s="176"/>
      <c r="O28" s="177"/>
    </row>
    <row r="29" s="145" customFormat="1" ht="22" customHeight="1" spans="1:15">
      <c r="A29" s="158"/>
      <c r="B29" s="159" t="s">
        <v>20</v>
      </c>
      <c r="C29" s="160"/>
      <c r="D29" s="160"/>
      <c r="E29" s="161"/>
      <c r="F29" s="162"/>
      <c r="G29" s="163"/>
      <c r="H29" s="163"/>
      <c r="I29" s="163"/>
      <c r="J29" s="173"/>
      <c r="K29" s="174"/>
      <c r="L29" s="175"/>
      <c r="M29" s="176"/>
      <c r="N29" s="176"/>
      <c r="O29" s="177"/>
    </row>
    <row r="30" s="145" customFormat="1" ht="20" customHeight="1" spans="1:15">
      <c r="A30" s="158" t="s">
        <v>25</v>
      </c>
      <c r="B30" s="159" t="s">
        <v>16</v>
      </c>
      <c r="C30" s="160"/>
      <c r="D30" s="160"/>
      <c r="E30" s="161"/>
      <c r="F30" s="162"/>
      <c r="G30" s="163"/>
      <c r="H30" s="163"/>
      <c r="I30" s="163"/>
      <c r="J30" s="173"/>
      <c r="K30" s="174"/>
      <c r="L30" s="175"/>
      <c r="M30" s="176"/>
      <c r="N30" s="176"/>
      <c r="O30" s="177"/>
    </row>
    <row r="31" s="145" customFormat="1" ht="25" customHeight="1" spans="1:15">
      <c r="A31" s="158"/>
      <c r="B31" s="159" t="s">
        <v>18</v>
      </c>
      <c r="C31" s="160"/>
      <c r="D31" s="160"/>
      <c r="E31" s="161"/>
      <c r="F31" s="162"/>
      <c r="G31" s="163"/>
      <c r="H31" s="163"/>
      <c r="I31" s="163"/>
      <c r="J31" s="173"/>
      <c r="K31" s="174"/>
      <c r="L31" s="175"/>
      <c r="M31" s="176"/>
      <c r="N31" s="176"/>
      <c r="O31" s="177"/>
    </row>
    <row r="32" s="145" customFormat="1" ht="23" customHeight="1" spans="1:15">
      <c r="A32" s="158"/>
      <c r="B32" s="159" t="s">
        <v>19</v>
      </c>
      <c r="C32" s="160"/>
      <c r="D32" s="160"/>
      <c r="E32" s="161"/>
      <c r="F32" s="162"/>
      <c r="G32" s="163"/>
      <c r="H32" s="163"/>
      <c r="I32" s="163"/>
      <c r="J32" s="173"/>
      <c r="K32" s="174"/>
      <c r="L32" s="175"/>
      <c r="M32" s="176"/>
      <c r="N32" s="176"/>
      <c r="O32" s="177"/>
    </row>
    <row r="33" s="145" customFormat="1" ht="22" customHeight="1" spans="1:15">
      <c r="A33" s="158"/>
      <c r="B33" s="159" t="s">
        <v>20</v>
      </c>
      <c r="C33" s="160"/>
      <c r="D33" s="160"/>
      <c r="E33" s="161"/>
      <c r="F33" s="162"/>
      <c r="G33" s="163"/>
      <c r="H33" s="163"/>
      <c r="I33" s="163"/>
      <c r="J33" s="173"/>
      <c r="K33" s="174"/>
      <c r="L33" s="175"/>
      <c r="M33" s="176"/>
      <c r="N33" s="176"/>
      <c r="O33" s="177"/>
    </row>
    <row r="34" s="145" customFormat="1" ht="20" customHeight="1" spans="1:15">
      <c r="A34" s="158" t="s">
        <v>26</v>
      </c>
      <c r="B34" s="159" t="s">
        <v>16</v>
      </c>
      <c r="C34" s="160"/>
      <c r="D34" s="160"/>
      <c r="E34" s="161"/>
      <c r="F34" s="162"/>
      <c r="G34" s="163"/>
      <c r="H34" s="163"/>
      <c r="I34" s="163"/>
      <c r="J34" s="173"/>
      <c r="K34" s="174"/>
      <c r="L34" s="175"/>
      <c r="M34" s="176"/>
      <c r="N34" s="176"/>
      <c r="O34" s="177"/>
    </row>
    <row r="35" s="145" customFormat="1" ht="25" customHeight="1" spans="1:15">
      <c r="A35" s="158"/>
      <c r="B35" s="159" t="s">
        <v>18</v>
      </c>
      <c r="C35" s="160"/>
      <c r="D35" s="160"/>
      <c r="E35" s="161"/>
      <c r="F35" s="162"/>
      <c r="G35" s="163"/>
      <c r="H35" s="163"/>
      <c r="I35" s="163"/>
      <c r="J35" s="173"/>
      <c r="K35" s="174"/>
      <c r="L35" s="175"/>
      <c r="M35" s="176"/>
      <c r="N35" s="176"/>
      <c r="O35" s="177"/>
    </row>
    <row r="36" s="145" customFormat="1" ht="23" customHeight="1" spans="1:15">
      <c r="A36" s="158"/>
      <c r="B36" s="159" t="s">
        <v>19</v>
      </c>
      <c r="C36" s="160"/>
      <c r="D36" s="160"/>
      <c r="E36" s="161"/>
      <c r="F36" s="162"/>
      <c r="G36" s="163"/>
      <c r="H36" s="163"/>
      <c r="I36" s="163"/>
      <c r="J36" s="173"/>
      <c r="K36" s="174"/>
      <c r="L36" s="175"/>
      <c r="M36" s="176"/>
      <c r="N36" s="176"/>
      <c r="O36" s="177"/>
    </row>
    <row r="37" s="145" customFormat="1" ht="22" customHeight="1" spans="1:15">
      <c r="A37" s="158"/>
      <c r="B37" s="159" t="s">
        <v>20</v>
      </c>
      <c r="C37" s="160"/>
      <c r="D37" s="160"/>
      <c r="E37" s="161"/>
      <c r="F37" s="162"/>
      <c r="G37" s="163"/>
      <c r="H37" s="163"/>
      <c r="I37" s="163"/>
      <c r="J37" s="173"/>
      <c r="K37" s="174"/>
      <c r="L37" s="175"/>
      <c r="M37" s="176"/>
      <c r="N37" s="176"/>
      <c r="O37" s="177"/>
    </row>
    <row r="38" s="145" customFormat="1" ht="20" customHeight="1" spans="1:15">
      <c r="A38" s="158" t="s">
        <v>27</v>
      </c>
      <c r="B38" s="159" t="s">
        <v>16</v>
      </c>
      <c r="C38" s="160"/>
      <c r="D38" s="160"/>
      <c r="E38" s="161"/>
      <c r="F38" s="162"/>
      <c r="G38" s="163"/>
      <c r="H38" s="163"/>
      <c r="I38" s="163"/>
      <c r="J38" s="173"/>
      <c r="K38" s="174"/>
      <c r="L38" s="175"/>
      <c r="M38" s="176"/>
      <c r="N38" s="176"/>
      <c r="O38" s="177"/>
    </row>
    <row r="39" s="145" customFormat="1" ht="25" customHeight="1" spans="1:15">
      <c r="A39" s="158"/>
      <c r="B39" s="159" t="s">
        <v>18</v>
      </c>
      <c r="C39" s="160"/>
      <c r="D39" s="160"/>
      <c r="E39" s="161"/>
      <c r="F39" s="162"/>
      <c r="G39" s="163"/>
      <c r="H39" s="163"/>
      <c r="I39" s="163"/>
      <c r="J39" s="173"/>
      <c r="K39" s="174"/>
      <c r="L39" s="175"/>
      <c r="M39" s="176"/>
      <c r="N39" s="176"/>
      <c r="O39" s="177"/>
    </row>
    <row r="40" s="145" customFormat="1" ht="23" customHeight="1" spans="1:15">
      <c r="A40" s="158"/>
      <c r="B40" s="159" t="s">
        <v>19</v>
      </c>
      <c r="C40" s="160"/>
      <c r="D40" s="160"/>
      <c r="E40" s="161"/>
      <c r="F40" s="162"/>
      <c r="G40" s="163"/>
      <c r="H40" s="163"/>
      <c r="I40" s="163"/>
      <c r="J40" s="173"/>
      <c r="K40" s="174"/>
      <c r="L40" s="175"/>
      <c r="M40" s="176"/>
      <c r="N40" s="176"/>
      <c r="O40" s="177"/>
    </row>
    <row r="41" s="145" customFormat="1" ht="22" customHeight="1" spans="1:15">
      <c r="A41" s="158"/>
      <c r="B41" s="159" t="s">
        <v>20</v>
      </c>
      <c r="C41" s="160"/>
      <c r="D41" s="160"/>
      <c r="E41" s="161"/>
      <c r="F41" s="162"/>
      <c r="G41" s="163"/>
      <c r="H41" s="163"/>
      <c r="I41" s="163"/>
      <c r="J41" s="173"/>
      <c r="K41" s="174"/>
      <c r="L41" s="175"/>
      <c r="M41" s="176"/>
      <c r="N41" s="176"/>
      <c r="O41" s="177"/>
    </row>
    <row r="42" s="145" customFormat="1" ht="20" customHeight="1" spans="1:15">
      <c r="A42" s="158" t="s">
        <v>28</v>
      </c>
      <c r="B42" s="159" t="s">
        <v>16</v>
      </c>
      <c r="C42" s="160">
        <v>0</v>
      </c>
      <c r="D42" s="160">
        <v>1</v>
      </c>
      <c r="E42" s="161">
        <v>0</v>
      </c>
      <c r="F42" s="162"/>
      <c r="G42" s="163"/>
      <c r="H42" s="163"/>
      <c r="I42" s="163"/>
      <c r="J42" s="173"/>
      <c r="K42" s="174">
        <v>0</v>
      </c>
      <c r="L42" s="175">
        <f>K42+[1]上月汇总!D42</f>
        <v>2</v>
      </c>
      <c r="M42" s="176">
        <f>L42/[1]上月汇总!D42-1</f>
        <v>0</v>
      </c>
      <c r="N42" s="176"/>
      <c r="O42" s="177">
        <f>SUM(D42,L42)</f>
        <v>3</v>
      </c>
    </row>
    <row r="43" s="145" customFormat="1" ht="25" customHeight="1" spans="1:15">
      <c r="A43" s="158"/>
      <c r="B43" s="159" t="s">
        <v>17</v>
      </c>
      <c r="C43" s="160">
        <v>0</v>
      </c>
      <c r="D43" s="160">
        <v>50</v>
      </c>
      <c r="E43" s="161">
        <v>0</v>
      </c>
      <c r="F43" s="162">
        <v>1</v>
      </c>
      <c r="G43" s="163"/>
      <c r="H43" s="163"/>
      <c r="I43" s="163"/>
      <c r="J43" s="173"/>
      <c r="K43" s="174">
        <v>0</v>
      </c>
      <c r="L43" s="175">
        <f>K43+[1]上月汇总!D43</f>
        <v>201</v>
      </c>
      <c r="M43" s="176">
        <f>L43/[1]上月汇总!D43-1</f>
        <v>0</v>
      </c>
      <c r="N43" s="176">
        <v>1</v>
      </c>
      <c r="O43" s="177">
        <f>SUM(D43,L43)</f>
        <v>251</v>
      </c>
    </row>
    <row r="44" s="145" customFormat="1" ht="23" customHeight="1" spans="1:15">
      <c r="A44" s="158"/>
      <c r="B44" s="159" t="s">
        <v>18</v>
      </c>
      <c r="C44" s="160">
        <v>0</v>
      </c>
      <c r="D44" s="160">
        <v>0.1</v>
      </c>
      <c r="E44" s="161">
        <v>0</v>
      </c>
      <c r="F44" s="162"/>
      <c r="G44" s="163"/>
      <c r="H44" s="163"/>
      <c r="I44" s="163"/>
      <c r="J44" s="173"/>
      <c r="K44" s="174">
        <v>0</v>
      </c>
      <c r="L44" s="175">
        <f>K44+[1]上月汇总!D44</f>
        <v>0.402</v>
      </c>
      <c r="M44" s="176">
        <f>L44/[1]上月汇总!D44-1</f>
        <v>0</v>
      </c>
      <c r="N44" s="176"/>
      <c r="O44" s="177">
        <f>SUM(D44,L44)</f>
        <v>0.502</v>
      </c>
    </row>
    <row r="45" s="145" customFormat="1" ht="22" customHeight="1" spans="1:15">
      <c r="A45" s="158"/>
      <c r="B45" s="159" t="s">
        <v>19</v>
      </c>
      <c r="C45" s="160">
        <v>0</v>
      </c>
      <c r="D45" s="160">
        <v>2.5</v>
      </c>
      <c r="E45" s="161">
        <v>0</v>
      </c>
      <c r="F45" s="162"/>
      <c r="G45" s="163"/>
      <c r="H45" s="163"/>
      <c r="I45" s="163"/>
      <c r="J45" s="173"/>
      <c r="K45" s="174">
        <v>0</v>
      </c>
      <c r="L45" s="175">
        <f>K45+[1]上月汇总!D45</f>
        <v>10.05</v>
      </c>
      <c r="M45" s="176">
        <f>L45/[1]上月汇总!D45-1</f>
        <v>0</v>
      </c>
      <c r="N45" s="176"/>
      <c r="O45" s="177">
        <f>SUM(D45,L45)</f>
        <v>12.55</v>
      </c>
    </row>
    <row r="46" s="145" customFormat="1" ht="20" customHeight="1" spans="1:15">
      <c r="A46" s="158"/>
      <c r="B46" s="159" t="s">
        <v>20</v>
      </c>
      <c r="C46" s="160">
        <v>0</v>
      </c>
      <c r="D46" s="160">
        <v>0</v>
      </c>
      <c r="E46" s="161">
        <v>0</v>
      </c>
      <c r="F46" s="162"/>
      <c r="G46" s="163"/>
      <c r="H46" s="163"/>
      <c r="I46" s="163"/>
      <c r="J46" s="173"/>
      <c r="K46" s="174">
        <v>6.152</v>
      </c>
      <c r="L46" s="175">
        <f>K46+[1]上月汇总!D46</f>
        <v>6.152</v>
      </c>
      <c r="M46" s="176">
        <v>1</v>
      </c>
      <c r="N46" s="176"/>
      <c r="O46" s="177">
        <f>SUM(D46,L46)</f>
        <v>6.152</v>
      </c>
    </row>
    <row r="47" s="145" customFormat="1" ht="25" customHeight="1" spans="1:15">
      <c r="A47" s="158" t="s">
        <v>29</v>
      </c>
      <c r="B47" s="159" t="s">
        <v>16</v>
      </c>
      <c r="C47" s="160"/>
      <c r="D47" s="160"/>
      <c r="E47" s="161"/>
      <c r="F47" s="162"/>
      <c r="G47" s="163"/>
      <c r="H47" s="163"/>
      <c r="I47" s="163"/>
      <c r="J47" s="173"/>
      <c r="K47" s="174"/>
      <c r="L47" s="175"/>
      <c r="M47" s="176"/>
      <c r="N47" s="176"/>
      <c r="O47" s="177"/>
    </row>
    <row r="48" s="145" customFormat="1" ht="23" customHeight="1" spans="1:15">
      <c r="A48" s="158"/>
      <c r="B48" s="159" t="s">
        <v>18</v>
      </c>
      <c r="C48" s="160"/>
      <c r="D48" s="160"/>
      <c r="E48" s="161"/>
      <c r="F48" s="162"/>
      <c r="G48" s="163"/>
      <c r="H48" s="163"/>
      <c r="I48" s="163"/>
      <c r="J48" s="173"/>
      <c r="K48" s="174"/>
      <c r="L48" s="175"/>
      <c r="M48" s="176"/>
      <c r="N48" s="176"/>
      <c r="O48" s="177"/>
    </row>
    <row r="49" s="145" customFormat="1" ht="22" customHeight="1" spans="1:15">
      <c r="A49" s="158"/>
      <c r="B49" s="159" t="s">
        <v>19</v>
      </c>
      <c r="C49" s="160"/>
      <c r="D49" s="160"/>
      <c r="E49" s="161"/>
      <c r="F49" s="162"/>
      <c r="G49" s="163"/>
      <c r="H49" s="163"/>
      <c r="I49" s="163"/>
      <c r="J49" s="173"/>
      <c r="K49" s="174"/>
      <c r="L49" s="175"/>
      <c r="M49" s="176"/>
      <c r="N49" s="176"/>
      <c r="O49" s="177"/>
    </row>
    <row r="50" s="145" customFormat="1" ht="20" customHeight="1" spans="1:15">
      <c r="A50" s="158"/>
      <c r="B50" s="159" t="s">
        <v>20</v>
      </c>
      <c r="C50" s="160"/>
      <c r="D50" s="160"/>
      <c r="E50" s="161"/>
      <c r="F50" s="162"/>
      <c r="G50" s="163"/>
      <c r="H50" s="163"/>
      <c r="I50" s="163"/>
      <c r="J50" s="173"/>
      <c r="K50" s="174"/>
      <c r="L50" s="175"/>
      <c r="M50" s="176"/>
      <c r="N50" s="176"/>
      <c r="O50" s="177"/>
    </row>
    <row r="51" s="145" customFormat="1" ht="25" customHeight="1" spans="1:15">
      <c r="A51" s="158" t="s">
        <v>30</v>
      </c>
      <c r="B51" s="159" t="s">
        <v>16</v>
      </c>
      <c r="C51" s="160"/>
      <c r="D51" s="160"/>
      <c r="E51" s="161"/>
      <c r="F51" s="162"/>
      <c r="G51" s="163"/>
      <c r="H51" s="163"/>
      <c r="I51" s="163"/>
      <c r="J51" s="173"/>
      <c r="K51" s="174"/>
      <c r="L51" s="175"/>
      <c r="M51" s="176"/>
      <c r="N51" s="176"/>
      <c r="O51" s="177"/>
    </row>
    <row r="52" s="145" customFormat="1" ht="23" customHeight="1" spans="1:15">
      <c r="A52" s="158"/>
      <c r="B52" s="159" t="s">
        <v>18</v>
      </c>
      <c r="C52" s="160"/>
      <c r="D52" s="160"/>
      <c r="E52" s="161"/>
      <c r="F52" s="162"/>
      <c r="G52" s="163"/>
      <c r="H52" s="163"/>
      <c r="I52" s="163"/>
      <c r="J52" s="173"/>
      <c r="K52" s="174"/>
      <c r="L52" s="175"/>
      <c r="M52" s="176"/>
      <c r="N52" s="176"/>
      <c r="O52" s="177"/>
    </row>
    <row r="53" s="145" customFormat="1" ht="22" customHeight="1" spans="1:15">
      <c r="A53" s="158"/>
      <c r="B53" s="159" t="s">
        <v>19</v>
      </c>
      <c r="C53" s="160"/>
      <c r="D53" s="160"/>
      <c r="E53" s="161"/>
      <c r="F53" s="162"/>
      <c r="G53" s="163"/>
      <c r="H53" s="163"/>
      <c r="I53" s="163"/>
      <c r="J53" s="173"/>
      <c r="K53" s="174"/>
      <c r="L53" s="175"/>
      <c r="M53" s="176"/>
      <c r="N53" s="176"/>
      <c r="O53" s="177"/>
    </row>
    <row r="54" s="145" customFormat="1" ht="20" customHeight="1" spans="1:15">
      <c r="A54" s="158"/>
      <c r="B54" s="159" t="s">
        <v>20</v>
      </c>
      <c r="C54" s="160"/>
      <c r="D54" s="160"/>
      <c r="E54" s="161"/>
      <c r="F54" s="162"/>
      <c r="G54" s="163"/>
      <c r="H54" s="163"/>
      <c r="I54" s="163"/>
      <c r="J54" s="173"/>
      <c r="K54" s="174"/>
      <c r="L54" s="175"/>
      <c r="M54" s="176"/>
      <c r="N54" s="176"/>
      <c r="O54" s="177"/>
    </row>
    <row r="55" s="145" customFormat="1" ht="25" customHeight="1" spans="1:15">
      <c r="A55" s="158" t="s">
        <v>31</v>
      </c>
      <c r="B55" s="159" t="s">
        <v>16</v>
      </c>
      <c r="C55" s="160"/>
      <c r="D55" s="160"/>
      <c r="E55" s="161"/>
      <c r="F55" s="162"/>
      <c r="G55" s="163"/>
      <c r="H55" s="163"/>
      <c r="I55" s="163"/>
      <c r="J55" s="173"/>
      <c r="K55" s="174"/>
      <c r="L55" s="175"/>
      <c r="M55" s="176"/>
      <c r="N55" s="176"/>
      <c r="O55" s="177"/>
    </row>
    <row r="56" s="145" customFormat="1" ht="23" customHeight="1" spans="1:15">
      <c r="A56" s="158"/>
      <c r="B56" s="159" t="s">
        <v>18</v>
      </c>
      <c r="C56" s="160"/>
      <c r="D56" s="160"/>
      <c r="E56" s="161"/>
      <c r="F56" s="162"/>
      <c r="G56" s="163"/>
      <c r="H56" s="163"/>
      <c r="I56" s="163"/>
      <c r="J56" s="173"/>
      <c r="K56" s="174"/>
      <c r="L56" s="175"/>
      <c r="M56" s="176"/>
      <c r="N56" s="176"/>
      <c r="O56" s="177"/>
    </row>
    <row r="57" s="145" customFormat="1" ht="22" customHeight="1" spans="1:15">
      <c r="A57" s="158"/>
      <c r="B57" s="159" t="s">
        <v>19</v>
      </c>
      <c r="C57" s="160"/>
      <c r="D57" s="160"/>
      <c r="E57" s="161"/>
      <c r="F57" s="162"/>
      <c r="G57" s="163"/>
      <c r="H57" s="163"/>
      <c r="I57" s="163"/>
      <c r="J57" s="173"/>
      <c r="K57" s="174"/>
      <c r="L57" s="175"/>
      <c r="M57" s="176"/>
      <c r="N57" s="176"/>
      <c r="O57" s="177"/>
    </row>
    <row r="58" s="145" customFormat="1" ht="20" customHeight="1" spans="1:15">
      <c r="A58" s="158"/>
      <c r="B58" s="159" t="s">
        <v>20</v>
      </c>
      <c r="C58" s="160"/>
      <c r="D58" s="160"/>
      <c r="E58" s="161"/>
      <c r="F58" s="162"/>
      <c r="G58" s="163"/>
      <c r="H58" s="163"/>
      <c r="I58" s="163"/>
      <c r="J58" s="173"/>
      <c r="K58" s="174"/>
      <c r="L58" s="175"/>
      <c r="M58" s="176"/>
      <c r="N58" s="176"/>
      <c r="O58" s="177"/>
    </row>
    <row r="59" s="145" customFormat="1" ht="25" customHeight="1" spans="1:15">
      <c r="A59" s="158" t="s">
        <v>32</v>
      </c>
      <c r="B59" s="159" t="s">
        <v>16</v>
      </c>
      <c r="C59" s="160"/>
      <c r="D59" s="160"/>
      <c r="E59" s="161"/>
      <c r="F59" s="162"/>
      <c r="G59" s="163"/>
      <c r="H59" s="163"/>
      <c r="I59" s="163"/>
      <c r="J59" s="173"/>
      <c r="K59" s="174"/>
      <c r="L59" s="175"/>
      <c r="M59" s="176"/>
      <c r="N59" s="176"/>
      <c r="O59" s="177"/>
    </row>
    <row r="60" s="145" customFormat="1" ht="23" customHeight="1" spans="1:15">
      <c r="A60" s="158"/>
      <c r="B60" s="159" t="s">
        <v>18</v>
      </c>
      <c r="C60" s="160"/>
      <c r="D60" s="160"/>
      <c r="E60" s="161"/>
      <c r="F60" s="162"/>
      <c r="G60" s="163"/>
      <c r="H60" s="163"/>
      <c r="I60" s="163"/>
      <c r="J60" s="173"/>
      <c r="K60" s="174"/>
      <c r="L60" s="175"/>
      <c r="M60" s="176"/>
      <c r="N60" s="176"/>
      <c r="O60" s="177"/>
    </row>
    <row r="61" s="145" customFormat="1" ht="22" customHeight="1" spans="1:15">
      <c r="A61" s="158"/>
      <c r="B61" s="159" t="s">
        <v>19</v>
      </c>
      <c r="C61" s="160"/>
      <c r="D61" s="160"/>
      <c r="E61" s="161"/>
      <c r="F61" s="162"/>
      <c r="G61" s="163"/>
      <c r="H61" s="163"/>
      <c r="I61" s="163"/>
      <c r="J61" s="173"/>
      <c r="K61" s="174"/>
      <c r="L61" s="175"/>
      <c r="M61" s="176"/>
      <c r="N61" s="176"/>
      <c r="O61" s="177"/>
    </row>
    <row r="62" s="145" customFormat="1" ht="20" customHeight="1" spans="1:15">
      <c r="A62" s="158"/>
      <c r="B62" s="159" t="s">
        <v>20</v>
      </c>
      <c r="C62" s="160"/>
      <c r="D62" s="160"/>
      <c r="E62" s="161"/>
      <c r="F62" s="162"/>
      <c r="G62" s="163"/>
      <c r="H62" s="163"/>
      <c r="I62" s="163"/>
      <c r="J62" s="173"/>
      <c r="K62" s="174"/>
      <c r="L62" s="175"/>
      <c r="M62" s="176"/>
      <c r="N62" s="176"/>
      <c r="O62" s="177"/>
    </row>
    <row r="63" s="145" customFormat="1" ht="25" customHeight="1" spans="1:15">
      <c r="A63" s="158" t="s">
        <v>33</v>
      </c>
      <c r="B63" s="159" t="s">
        <v>16</v>
      </c>
      <c r="C63" s="160"/>
      <c r="D63" s="160"/>
      <c r="E63" s="161"/>
      <c r="F63" s="162"/>
      <c r="G63" s="163"/>
      <c r="H63" s="163"/>
      <c r="I63" s="163"/>
      <c r="J63" s="173"/>
      <c r="K63" s="174"/>
      <c r="L63" s="175"/>
      <c r="M63" s="176"/>
      <c r="N63" s="176"/>
      <c r="O63" s="177"/>
    </row>
    <row r="64" s="145" customFormat="1" ht="23" customHeight="1" spans="1:15">
      <c r="A64" s="158"/>
      <c r="B64" s="159" t="s">
        <v>18</v>
      </c>
      <c r="C64" s="160"/>
      <c r="D64" s="160"/>
      <c r="E64" s="161"/>
      <c r="F64" s="162"/>
      <c r="G64" s="163"/>
      <c r="H64" s="163"/>
      <c r="I64" s="163"/>
      <c r="J64" s="173"/>
      <c r="K64" s="174"/>
      <c r="L64" s="175"/>
      <c r="M64" s="176"/>
      <c r="N64" s="176"/>
      <c r="O64" s="177"/>
    </row>
    <row r="65" s="145" customFormat="1" ht="22" customHeight="1" spans="1:15">
      <c r="A65" s="158"/>
      <c r="B65" s="159" t="s">
        <v>19</v>
      </c>
      <c r="C65" s="160"/>
      <c r="D65" s="160"/>
      <c r="E65" s="161"/>
      <c r="F65" s="162"/>
      <c r="G65" s="163"/>
      <c r="H65" s="163"/>
      <c r="I65" s="163"/>
      <c r="J65" s="173"/>
      <c r="K65" s="174"/>
      <c r="L65" s="175"/>
      <c r="M65" s="176"/>
      <c r="N65" s="176"/>
      <c r="O65" s="177"/>
    </row>
    <row r="66" s="145" customFormat="1" ht="20" customHeight="1" spans="1:15">
      <c r="A66" s="158"/>
      <c r="B66" s="159" t="s">
        <v>20</v>
      </c>
      <c r="C66" s="160"/>
      <c r="D66" s="160"/>
      <c r="E66" s="161"/>
      <c r="F66" s="162"/>
      <c r="G66" s="163"/>
      <c r="H66" s="163"/>
      <c r="I66" s="163"/>
      <c r="J66" s="173"/>
      <c r="K66" s="174"/>
      <c r="L66" s="175"/>
      <c r="M66" s="176"/>
      <c r="N66" s="176"/>
      <c r="O66" s="177"/>
    </row>
    <row r="67" s="145" customFormat="1" ht="25" customHeight="1" spans="1:15">
      <c r="A67" s="158" t="s">
        <v>34</v>
      </c>
      <c r="B67" s="159" t="s">
        <v>16</v>
      </c>
      <c r="C67" s="160">
        <v>0</v>
      </c>
      <c r="D67" s="160">
        <v>10</v>
      </c>
      <c r="E67" s="161">
        <v>0</v>
      </c>
      <c r="F67" s="162"/>
      <c r="G67" s="163">
        <v>0</v>
      </c>
      <c r="H67" s="163">
        <v>1</v>
      </c>
      <c r="I67" s="163">
        <v>0</v>
      </c>
      <c r="J67" s="173"/>
      <c r="K67" s="174">
        <f>K72+K81</f>
        <v>2</v>
      </c>
      <c r="L67" s="175">
        <f>K67+[1]上月汇总!D67</f>
        <v>12</v>
      </c>
      <c r="M67" s="176">
        <f>L67/[1]上月汇总!D67-1</f>
        <v>0.2</v>
      </c>
      <c r="N67" s="176"/>
      <c r="O67" s="177">
        <f>SUM(D67,H67,L67)</f>
        <v>23</v>
      </c>
    </row>
    <row r="68" s="145" customFormat="1" ht="23" customHeight="1" spans="1:15">
      <c r="A68" s="158"/>
      <c r="B68" s="159" t="s">
        <v>17</v>
      </c>
      <c r="C68" s="160">
        <v>0</v>
      </c>
      <c r="D68" s="160">
        <v>574.6</v>
      </c>
      <c r="E68" s="161">
        <v>0</v>
      </c>
      <c r="F68" s="162"/>
      <c r="G68" s="163">
        <v>0</v>
      </c>
      <c r="H68" s="163">
        <v>204.08</v>
      </c>
      <c r="I68" s="163">
        <v>0</v>
      </c>
      <c r="J68" s="173">
        <v>1</v>
      </c>
      <c r="K68" s="174">
        <f>K73+K82</f>
        <v>14</v>
      </c>
      <c r="L68" s="175">
        <f>K68+[1]上月汇总!D68</f>
        <v>618</v>
      </c>
      <c r="M68" s="176">
        <f>L68/[1]上月汇总!D68-1</f>
        <v>0.0231788079470199</v>
      </c>
      <c r="N68" s="176">
        <v>0.4</v>
      </c>
      <c r="O68" s="177">
        <f>SUM(D68,H68,L68,)</f>
        <v>1396.68</v>
      </c>
    </row>
    <row r="69" s="145" customFormat="1" ht="22" customHeight="1" spans="1:15">
      <c r="A69" s="158"/>
      <c r="B69" s="159" t="s">
        <v>18</v>
      </c>
      <c r="C69" s="160">
        <v>0</v>
      </c>
      <c r="D69" s="160">
        <v>67.1252</v>
      </c>
      <c r="E69" s="161">
        <v>0</v>
      </c>
      <c r="F69" s="162"/>
      <c r="G69" s="163">
        <v>0</v>
      </c>
      <c r="H69" s="163">
        <v>52.87236</v>
      </c>
      <c r="I69" s="163">
        <v>0</v>
      </c>
      <c r="J69" s="173"/>
      <c r="K69" s="174">
        <f>K74+K83</f>
        <v>21.21</v>
      </c>
      <c r="L69" s="175" t="e">
        <f>SUM(L74,L83)</f>
        <v>#REF!</v>
      </c>
      <c r="M69" s="176" t="e">
        <f>L69/[1]上月汇总!D69-1</f>
        <v>#REF!</v>
      </c>
      <c r="N69" s="176"/>
      <c r="O69" s="177" t="e">
        <f>SUM(D69,H69,L69)</f>
        <v>#REF!</v>
      </c>
    </row>
    <row r="70" s="145" customFormat="1" ht="20" customHeight="1" spans="1:15">
      <c r="A70" s="158"/>
      <c r="B70" s="159" t="s">
        <v>19</v>
      </c>
      <c r="C70" s="160">
        <v>0</v>
      </c>
      <c r="D70" s="160">
        <v>1364.54</v>
      </c>
      <c r="E70" s="161">
        <v>0</v>
      </c>
      <c r="F70" s="162"/>
      <c r="G70" s="163">
        <v>0</v>
      </c>
      <c r="H70" s="163">
        <v>1181.744</v>
      </c>
      <c r="I70" s="163">
        <v>0</v>
      </c>
      <c r="J70" s="173"/>
      <c r="K70" s="174">
        <f>K75+K84</f>
        <v>406</v>
      </c>
      <c r="L70" s="175" t="e">
        <f>SUM(L75,L84)</f>
        <v>#REF!</v>
      </c>
      <c r="M70" s="176" t="e">
        <f>L70/[1]上月汇总!D70-1</f>
        <v>#REF!</v>
      </c>
      <c r="N70" s="176"/>
      <c r="O70" s="177" t="e">
        <f>SUM(D70,H70,L70)</f>
        <v>#REF!</v>
      </c>
    </row>
    <row r="71" s="145" customFormat="1" ht="25" customHeight="1" spans="1:15">
      <c r="A71" s="158"/>
      <c r="B71" s="159" t="s">
        <v>20</v>
      </c>
      <c r="C71" s="160">
        <v>1.569</v>
      </c>
      <c r="D71" s="160">
        <v>120.132372</v>
      </c>
      <c r="E71" s="161">
        <v>0.01323</v>
      </c>
      <c r="F71" s="162"/>
      <c r="G71" s="163">
        <v>5.5785</v>
      </c>
      <c r="H71" s="163">
        <v>8.7375</v>
      </c>
      <c r="I71" s="163">
        <v>1.7659</v>
      </c>
      <c r="J71" s="173"/>
      <c r="K71" s="174">
        <f>K76+K85</f>
        <v>17.5398</v>
      </c>
      <c r="L71" s="175">
        <f>K71+[1]上月汇总!D71</f>
        <v>113.3698</v>
      </c>
      <c r="M71" s="176">
        <f>L71/[1]上月汇总!D71-1</f>
        <v>0.183030366273609</v>
      </c>
      <c r="N71" s="176"/>
      <c r="O71" s="177">
        <f>SUM(D71,H71,L71,)</f>
        <v>242.239672</v>
      </c>
    </row>
    <row r="72" s="145" customFormat="1" ht="23" customHeight="1" spans="1:15">
      <c r="A72" s="158" t="s">
        <v>35</v>
      </c>
      <c r="B72" s="159" t="s">
        <v>16</v>
      </c>
      <c r="C72" s="160">
        <v>0</v>
      </c>
      <c r="D72" s="160">
        <v>10</v>
      </c>
      <c r="E72" s="161">
        <v>0</v>
      </c>
      <c r="F72" s="162"/>
      <c r="G72" s="163">
        <v>0</v>
      </c>
      <c r="H72" s="163">
        <v>1</v>
      </c>
      <c r="I72" s="163">
        <v>0</v>
      </c>
      <c r="J72" s="173"/>
      <c r="K72" s="174">
        <v>0</v>
      </c>
      <c r="L72" s="175">
        <f>K72+[1]上月汇总!D72</f>
        <v>10</v>
      </c>
      <c r="M72" s="176">
        <f>L72/[1]上月汇总!D72-1</f>
        <v>0</v>
      </c>
      <c r="N72" s="176"/>
      <c r="O72" s="177">
        <f>SUM(D72,H72,L72)</f>
        <v>21</v>
      </c>
    </row>
    <row r="73" s="145" customFormat="1" ht="22" customHeight="1" spans="1:15">
      <c r="A73" s="158"/>
      <c r="B73" s="159" t="s">
        <v>17</v>
      </c>
      <c r="C73" s="160">
        <v>0</v>
      </c>
      <c r="D73" s="160">
        <v>574.6</v>
      </c>
      <c r="E73" s="161">
        <v>0</v>
      </c>
      <c r="F73" s="162">
        <v>0.6328</v>
      </c>
      <c r="G73" s="163">
        <v>0</v>
      </c>
      <c r="H73" s="163">
        <v>204.08</v>
      </c>
      <c r="I73" s="163">
        <v>0</v>
      </c>
      <c r="J73" s="173">
        <v>1</v>
      </c>
      <c r="K73" s="174">
        <v>0</v>
      </c>
      <c r="L73" s="175">
        <f>K73+[1]上月汇总!D73</f>
        <v>604</v>
      </c>
      <c r="M73" s="176">
        <f>L73/[1]上月汇总!D73-1</f>
        <v>0</v>
      </c>
      <c r="N73" s="176">
        <v>0.4</v>
      </c>
      <c r="O73" s="177">
        <f>SUM(D73,H73,L73)</f>
        <v>1382.68</v>
      </c>
    </row>
    <row r="74" s="145" customFormat="1" ht="20" customHeight="1" spans="1:15">
      <c r="A74" s="158"/>
      <c r="B74" s="159" t="s">
        <v>18</v>
      </c>
      <c r="C74" s="160">
        <v>0</v>
      </c>
      <c r="D74" s="160">
        <v>67.1252</v>
      </c>
      <c r="E74" s="161">
        <v>0</v>
      </c>
      <c r="F74" s="162"/>
      <c r="G74" s="163">
        <v>0</v>
      </c>
      <c r="H74" s="163">
        <v>52.87236</v>
      </c>
      <c r="I74" s="163">
        <v>0</v>
      </c>
      <c r="J74" s="173"/>
      <c r="K74" s="174">
        <v>0</v>
      </c>
      <c r="L74" s="175">
        <v>81.498</v>
      </c>
      <c r="M74" s="176">
        <v>0</v>
      </c>
      <c r="N74" s="176"/>
      <c r="O74" s="177">
        <f>SUM(D74,H74,L74,)</f>
        <v>201.49556</v>
      </c>
    </row>
    <row r="75" s="145" customFormat="1" ht="25" customHeight="1" spans="1:15">
      <c r="A75" s="158"/>
      <c r="B75" s="159" t="s">
        <v>19</v>
      </c>
      <c r="C75" s="160">
        <v>0</v>
      </c>
      <c r="D75" s="160">
        <v>1364.54</v>
      </c>
      <c r="E75" s="161">
        <v>0</v>
      </c>
      <c r="F75" s="162"/>
      <c r="G75" s="163">
        <v>0</v>
      </c>
      <c r="H75" s="163">
        <v>1181.744</v>
      </c>
      <c r="I75" s="163">
        <v>0</v>
      </c>
      <c r="J75" s="173"/>
      <c r="K75" s="174">
        <v>0</v>
      </c>
      <c r="L75" s="175">
        <v>1735.3</v>
      </c>
      <c r="M75" s="176">
        <v>0</v>
      </c>
      <c r="N75" s="176"/>
      <c r="O75" s="177">
        <f>SUM(D75,H75,L75)</f>
        <v>4281.584</v>
      </c>
    </row>
    <row r="76" s="145" customFormat="1" ht="23" customHeight="1" spans="1:15">
      <c r="A76" s="158"/>
      <c r="B76" s="159" t="s">
        <v>20</v>
      </c>
      <c r="C76" s="160">
        <v>1.569</v>
      </c>
      <c r="D76" s="160">
        <v>120.132372</v>
      </c>
      <c r="E76" s="161">
        <v>0.01323</v>
      </c>
      <c r="F76" s="162"/>
      <c r="G76" s="163">
        <v>5.5785</v>
      </c>
      <c r="H76" s="163">
        <v>8.7375</v>
      </c>
      <c r="I76" s="163">
        <v>1.7659</v>
      </c>
      <c r="J76" s="173"/>
      <c r="K76" s="174">
        <v>17.5398</v>
      </c>
      <c r="L76" s="175">
        <f>K76+[1]上月汇总!D76</f>
        <v>113.3698</v>
      </c>
      <c r="M76" s="176">
        <f>L76/[1]上月汇总!D76-1</f>
        <v>0.183030366273609</v>
      </c>
      <c r="N76" s="176"/>
      <c r="O76" s="177">
        <f>SUM(D76,H76,L76)</f>
        <v>242.239672</v>
      </c>
    </row>
    <row r="77" s="145" customFormat="1" ht="22" customHeight="1" spans="1:15">
      <c r="A77" s="158" t="s">
        <v>36</v>
      </c>
      <c r="B77" s="159" t="s">
        <v>16</v>
      </c>
      <c r="C77" s="160"/>
      <c r="D77" s="160"/>
      <c r="E77" s="161"/>
      <c r="F77" s="162"/>
      <c r="G77" s="163"/>
      <c r="H77" s="163"/>
      <c r="I77" s="163"/>
      <c r="J77" s="173"/>
      <c r="K77" s="174"/>
      <c r="L77" s="175"/>
      <c r="M77" s="176"/>
      <c r="N77" s="176"/>
      <c r="O77" s="177"/>
    </row>
    <row r="78" s="145" customFormat="1" ht="20" customHeight="1" spans="1:15">
      <c r="A78" s="158"/>
      <c r="B78" s="159" t="s">
        <v>18</v>
      </c>
      <c r="C78" s="160"/>
      <c r="D78" s="160"/>
      <c r="E78" s="161"/>
      <c r="F78" s="162"/>
      <c r="G78" s="163"/>
      <c r="H78" s="163"/>
      <c r="I78" s="163"/>
      <c r="J78" s="173"/>
      <c r="K78" s="174"/>
      <c r="L78" s="175"/>
      <c r="M78" s="176"/>
      <c r="N78" s="176"/>
      <c r="O78" s="177"/>
    </row>
    <row r="79" s="145" customFormat="1" ht="25" customHeight="1" spans="1:15">
      <c r="A79" s="158"/>
      <c r="B79" s="159" t="s">
        <v>19</v>
      </c>
      <c r="C79" s="160"/>
      <c r="D79" s="160"/>
      <c r="E79" s="161"/>
      <c r="F79" s="162"/>
      <c r="G79" s="163"/>
      <c r="H79" s="163"/>
      <c r="I79" s="163"/>
      <c r="J79" s="173"/>
      <c r="K79" s="174"/>
      <c r="L79" s="175"/>
      <c r="M79" s="176"/>
      <c r="N79" s="176"/>
      <c r="O79" s="177"/>
    </row>
    <row r="80" s="145" customFormat="1" ht="23" customHeight="1" spans="1:15">
      <c r="A80" s="158"/>
      <c r="B80" s="159" t="s">
        <v>20</v>
      </c>
      <c r="C80" s="160"/>
      <c r="D80" s="160"/>
      <c r="E80" s="161"/>
      <c r="F80" s="162"/>
      <c r="G80" s="163"/>
      <c r="H80" s="163"/>
      <c r="I80" s="163"/>
      <c r="J80" s="173"/>
      <c r="K80" s="174"/>
      <c r="L80" s="175"/>
      <c r="M80" s="176"/>
      <c r="N80" s="176"/>
      <c r="O80" s="177"/>
    </row>
    <row r="81" s="145" customFormat="1" ht="22" customHeight="1" spans="1:15">
      <c r="A81" s="158" t="s">
        <v>37</v>
      </c>
      <c r="B81" s="159" t="s">
        <v>16</v>
      </c>
      <c r="C81" s="160"/>
      <c r="D81" s="160"/>
      <c r="E81" s="161"/>
      <c r="F81" s="162"/>
      <c r="G81" s="163"/>
      <c r="H81" s="163"/>
      <c r="I81" s="163"/>
      <c r="J81" s="173"/>
      <c r="K81" s="174">
        <v>2</v>
      </c>
      <c r="L81" s="175" t="e">
        <f>K81+[1]上月汇总!D81</f>
        <v>#REF!</v>
      </c>
      <c r="M81" s="176">
        <v>1</v>
      </c>
      <c r="N81" s="176"/>
      <c r="O81" s="177" t="e">
        <f>SUM(L81)</f>
        <v>#REF!</v>
      </c>
    </row>
    <row r="82" s="145" customFormat="1" ht="20" customHeight="1" spans="1:15">
      <c r="A82" s="158"/>
      <c r="B82" s="159" t="s">
        <v>17</v>
      </c>
      <c r="C82" s="160"/>
      <c r="D82" s="160"/>
      <c r="E82" s="161"/>
      <c r="F82" s="162"/>
      <c r="G82" s="163"/>
      <c r="H82" s="163"/>
      <c r="I82" s="163"/>
      <c r="J82" s="173"/>
      <c r="K82" s="174">
        <v>14</v>
      </c>
      <c r="L82" s="175" t="e">
        <f>K82+[1]上月汇总!D82</f>
        <v>#REF!</v>
      </c>
      <c r="M82" s="176">
        <v>1</v>
      </c>
      <c r="N82" s="176"/>
      <c r="O82" s="177" t="e">
        <f>SUM(L82,)</f>
        <v>#REF!</v>
      </c>
    </row>
    <row r="83" s="145" customFormat="1" ht="25" customHeight="1" spans="1:15">
      <c r="A83" s="158"/>
      <c r="B83" s="159" t="s">
        <v>18</v>
      </c>
      <c r="C83" s="160"/>
      <c r="D83" s="160"/>
      <c r="E83" s="161"/>
      <c r="F83" s="162"/>
      <c r="G83" s="163"/>
      <c r="H83" s="163"/>
      <c r="I83" s="163"/>
      <c r="J83" s="173"/>
      <c r="K83" s="174">
        <v>21.21</v>
      </c>
      <c r="L83" s="175" t="e">
        <f>K83+[1]上月汇总!D82</f>
        <v>#REF!</v>
      </c>
      <c r="M83" s="176">
        <v>1</v>
      </c>
      <c r="N83" s="176"/>
      <c r="O83" s="177" t="e">
        <f>SUM(L83)</f>
        <v>#REF!</v>
      </c>
    </row>
    <row r="84" s="145" customFormat="1" ht="23" customHeight="1" spans="1:15">
      <c r="A84" s="158"/>
      <c r="B84" s="159" t="s">
        <v>19</v>
      </c>
      <c r="C84" s="160"/>
      <c r="D84" s="160"/>
      <c r="E84" s="161"/>
      <c r="F84" s="162"/>
      <c r="G84" s="163"/>
      <c r="H84" s="163"/>
      <c r="I84" s="163"/>
      <c r="J84" s="173"/>
      <c r="K84" s="174">
        <v>406</v>
      </c>
      <c r="L84" s="175" t="e">
        <f>K84+[1]上月汇总!D83</f>
        <v>#REF!</v>
      </c>
      <c r="M84" s="176">
        <v>1</v>
      </c>
      <c r="N84" s="176"/>
      <c r="O84" s="177" t="e">
        <f>SUM(L84)</f>
        <v>#REF!</v>
      </c>
    </row>
    <row r="85" s="145" customFormat="1" ht="22" customHeight="1" spans="1:15">
      <c r="A85" s="158"/>
      <c r="B85" s="159" t="s">
        <v>20</v>
      </c>
      <c r="C85" s="160"/>
      <c r="D85" s="160"/>
      <c r="E85" s="161"/>
      <c r="F85" s="162"/>
      <c r="G85" s="163"/>
      <c r="H85" s="163"/>
      <c r="I85" s="163"/>
      <c r="J85" s="173"/>
      <c r="K85" s="174">
        <v>0</v>
      </c>
      <c r="L85" s="175" t="e">
        <f>K85+[1]上月汇总!D84</f>
        <v>#REF!</v>
      </c>
      <c r="M85" s="176"/>
      <c r="N85" s="176"/>
      <c r="O85" s="177" t="e">
        <f>SUM(L85)</f>
        <v>#REF!</v>
      </c>
    </row>
    <row r="86" s="145" customFormat="1" ht="20" customHeight="1" spans="1:15">
      <c r="A86" s="158" t="s">
        <v>38</v>
      </c>
      <c r="B86" s="159" t="s">
        <v>16</v>
      </c>
      <c r="C86" s="160"/>
      <c r="D86" s="160"/>
      <c r="E86" s="161"/>
      <c r="F86" s="162"/>
      <c r="G86" s="163"/>
      <c r="H86" s="163"/>
      <c r="I86" s="163"/>
      <c r="J86" s="173"/>
      <c r="K86" s="174"/>
      <c r="L86" s="175"/>
      <c r="M86" s="176"/>
      <c r="N86" s="176"/>
      <c r="O86" s="177"/>
    </row>
    <row r="87" s="145" customFormat="1" ht="25" customHeight="1" spans="1:15">
      <c r="A87" s="158"/>
      <c r="B87" s="159" t="s">
        <v>18</v>
      </c>
      <c r="C87" s="160"/>
      <c r="D87" s="160"/>
      <c r="E87" s="161"/>
      <c r="F87" s="162"/>
      <c r="G87" s="163"/>
      <c r="H87" s="163"/>
      <c r="I87" s="163"/>
      <c r="J87" s="173"/>
      <c r="K87" s="174"/>
      <c r="L87" s="175"/>
      <c r="M87" s="176"/>
      <c r="N87" s="176"/>
      <c r="O87" s="177"/>
    </row>
    <row r="88" s="145" customFormat="1" ht="23" customHeight="1" spans="1:15">
      <c r="A88" s="158"/>
      <c r="B88" s="159" t="s">
        <v>19</v>
      </c>
      <c r="C88" s="160"/>
      <c r="D88" s="160"/>
      <c r="E88" s="161"/>
      <c r="F88" s="162"/>
      <c r="G88" s="163"/>
      <c r="H88" s="163"/>
      <c r="I88" s="163"/>
      <c r="J88" s="173"/>
      <c r="K88" s="174"/>
      <c r="L88" s="175"/>
      <c r="M88" s="176"/>
      <c r="N88" s="176"/>
      <c r="O88" s="177"/>
    </row>
    <row r="89" s="145" customFormat="1" ht="22" customHeight="1" spans="1:15">
      <c r="A89" s="158"/>
      <c r="B89" s="159" t="s">
        <v>20</v>
      </c>
      <c r="C89" s="160"/>
      <c r="D89" s="160"/>
      <c r="E89" s="161"/>
      <c r="F89" s="162"/>
      <c r="G89" s="163"/>
      <c r="H89" s="163"/>
      <c r="I89" s="163"/>
      <c r="J89" s="173"/>
      <c r="K89" s="174"/>
      <c r="L89" s="175"/>
      <c r="M89" s="176"/>
      <c r="N89" s="176"/>
      <c r="O89" s="177"/>
    </row>
    <row r="90" spans="7:15">
      <c r="G90" s="178"/>
      <c r="H90" s="178"/>
      <c r="I90" s="179"/>
      <c r="J90" s="180"/>
      <c r="L90" s="181"/>
      <c r="M90" s="178"/>
      <c r="N90" s="182"/>
      <c r="O90" s="178"/>
    </row>
    <row r="91" ht="1" customHeight="1" spans="7:10">
      <c r="G91" s="178"/>
      <c r="H91" s="178"/>
      <c r="I91" s="179"/>
      <c r="J91" s="180"/>
    </row>
    <row r="92" hidden="1" spans="7:10">
      <c r="G92" s="178"/>
      <c r="H92" s="178"/>
      <c r="I92" s="179"/>
      <c r="J92" s="180"/>
    </row>
  </sheetData>
  <mergeCells count="31">
    <mergeCell ref="A1:B1"/>
    <mergeCell ref="A2:O2"/>
    <mergeCell ref="A3:C3"/>
    <mergeCell ref="L3:N3"/>
    <mergeCell ref="C4:F4"/>
    <mergeCell ref="G4:J4"/>
    <mergeCell ref="K4:N4"/>
    <mergeCell ref="A4:A5"/>
    <mergeCell ref="A6:A9"/>
    <mergeCell ref="A10:A13"/>
    <mergeCell ref="A14:A17"/>
    <mergeCell ref="A18:A21"/>
    <mergeCell ref="A22:A25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A78:A81"/>
    <mergeCell ref="A82:A85"/>
    <mergeCell ref="A86:A89"/>
    <mergeCell ref="B4:B5"/>
    <mergeCell ref="O4:O5"/>
  </mergeCells>
  <pageMargins left="0.771527777777778" right="0.786805555555556" top="1" bottom="1" header="0.511805555555555" footer="0.5"/>
  <pageSetup paperSize="8" scale="45" firstPageNumber="4" orientation="portrait" useFirstPageNumber="1" horizontalDpi="300" verticalDpi="300"/>
  <headerFooter>
    <oddFooter>&amp;L&amp;18－&amp;P－</oddFooter>
  </headerFooter>
  <rowBreaks count="2" manualBreakCount="2">
    <brk id="90" max="16383" man="1"/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1"/>
  <sheetViews>
    <sheetView tabSelected="1" zoomScale="80" zoomScaleNormal="80" workbookViewId="0">
      <selection activeCell="B21" sqref="B21:F21"/>
    </sheetView>
  </sheetViews>
  <sheetFormatPr defaultColWidth="8.88888888888889" defaultRowHeight="14.4"/>
  <cols>
    <col min="1" max="1" width="22.2222222222222" customWidth="1"/>
    <col min="2" max="2" width="10" customWidth="1"/>
    <col min="3" max="3" width="42.7777777777778" customWidth="1"/>
    <col min="4" max="4" width="68.8888888888889" style="1" customWidth="1"/>
    <col min="5" max="5" width="22.5" customWidth="1"/>
    <col min="6" max="6" width="33.75" customWidth="1"/>
    <col min="7" max="7" width="15" style="58" customWidth="1"/>
    <col min="8" max="8" width="16.3888888888889" customWidth="1"/>
    <col min="9" max="9" width="15.8333333333333" style="58" customWidth="1"/>
    <col min="10" max="10" width="14.0277777777778" customWidth="1"/>
    <col min="11" max="11" width="19.5833333333333" style="58" customWidth="1"/>
    <col min="12" max="12" width="13.5555555555556" style="59" customWidth="1"/>
    <col min="13" max="13" width="13.6666666666667" style="2" customWidth="1"/>
    <col min="14" max="14" width="13.3333333333333" style="2" customWidth="1"/>
    <col min="15" max="15" width="15" style="2" customWidth="1"/>
    <col min="16" max="16" width="26.3888888888889" style="58" customWidth="1"/>
    <col min="17" max="17" width="21.8055555555556" style="58" customWidth="1"/>
    <col min="18" max="18" width="20.5555555555556" customWidth="1"/>
    <col min="19" max="19" width="13.4722222222222" customWidth="1"/>
  </cols>
  <sheetData>
    <row r="1" s="54" customFormat="1" ht="70" customHeight="1" spans="1:20">
      <c r="A1" s="60" t="s">
        <v>39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ht="54" customHeight="1" spans="1:20">
      <c r="A2" s="61" t="s">
        <v>40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="55" customFormat="1" ht="30" customHeight="1" spans="1:20">
      <c r="A3" s="62" t="s">
        <v>5</v>
      </c>
      <c r="B3" s="63" t="s">
        <v>41</v>
      </c>
      <c r="C3" s="64" t="s">
        <v>42</v>
      </c>
      <c r="D3" s="65" t="s">
        <v>43</v>
      </c>
      <c r="E3" s="63" t="s">
        <v>44</v>
      </c>
      <c r="F3" s="63" t="s">
        <v>45</v>
      </c>
      <c r="G3" s="65" t="s">
        <v>46</v>
      </c>
      <c r="H3" s="65" t="s">
        <v>47</v>
      </c>
      <c r="I3" s="63" t="s">
        <v>48</v>
      </c>
      <c r="J3" s="105" t="s">
        <v>49</v>
      </c>
      <c r="K3" s="65" t="s">
        <v>50</v>
      </c>
      <c r="L3" s="106" t="s">
        <v>51</v>
      </c>
      <c r="M3" s="106" t="s">
        <v>52</v>
      </c>
      <c r="N3" s="106" t="s">
        <v>53</v>
      </c>
      <c r="O3" s="106" t="s">
        <v>54</v>
      </c>
      <c r="P3" s="107" t="s">
        <v>55</v>
      </c>
      <c r="Q3" s="107"/>
      <c r="R3" s="107"/>
      <c r="S3" s="62" t="s">
        <v>56</v>
      </c>
      <c r="T3" s="127" t="s">
        <v>57</v>
      </c>
    </row>
    <row r="4" s="55" customFormat="1" ht="30" customHeight="1" spans="1:20">
      <c r="A4" s="66"/>
      <c r="B4" s="67"/>
      <c r="C4" s="68"/>
      <c r="D4" s="69"/>
      <c r="E4" s="67"/>
      <c r="F4" s="67"/>
      <c r="G4" s="69"/>
      <c r="H4" s="69"/>
      <c r="I4" s="67"/>
      <c r="J4" s="108"/>
      <c r="K4" s="69"/>
      <c r="L4" s="109"/>
      <c r="M4" s="109"/>
      <c r="N4" s="109"/>
      <c r="O4" s="109"/>
      <c r="P4" s="107" t="s">
        <v>58</v>
      </c>
      <c r="Q4" s="107" t="s">
        <v>59</v>
      </c>
      <c r="R4" s="107" t="s">
        <v>60</v>
      </c>
      <c r="S4" s="66"/>
      <c r="T4" s="128"/>
    </row>
    <row r="5" s="55" customFormat="1" ht="44" customHeight="1" spans="1:20">
      <c r="A5" s="70" t="s">
        <v>35</v>
      </c>
      <c r="B5" s="71">
        <v>1</v>
      </c>
      <c r="C5" s="72" t="s">
        <v>61</v>
      </c>
      <c r="D5" s="73" t="s">
        <v>62</v>
      </c>
      <c r="E5" s="71" t="s">
        <v>63</v>
      </c>
      <c r="F5" s="74" t="s">
        <v>64</v>
      </c>
      <c r="G5" s="75">
        <v>25</v>
      </c>
      <c r="H5" s="75">
        <v>0.8</v>
      </c>
      <c r="I5" s="75">
        <v>20</v>
      </c>
      <c r="J5" s="110">
        <v>0.05</v>
      </c>
      <c r="K5" s="81">
        <v>1</v>
      </c>
      <c r="L5" s="81">
        <v>0.3</v>
      </c>
      <c r="M5" s="81">
        <v>0.2</v>
      </c>
      <c r="N5" s="81">
        <v>0.3</v>
      </c>
      <c r="O5" s="81">
        <v>0.2</v>
      </c>
      <c r="P5" s="95">
        <v>1</v>
      </c>
      <c r="Q5" s="129">
        <v>25</v>
      </c>
      <c r="R5" s="130">
        <v>10</v>
      </c>
      <c r="S5" s="95" t="s">
        <v>65</v>
      </c>
      <c r="T5" s="131"/>
    </row>
    <row r="6" s="55" customFormat="1" ht="30" customHeight="1" spans="1:20">
      <c r="A6" s="76"/>
      <c r="B6" s="75">
        <v>2</v>
      </c>
      <c r="C6" s="77" t="s">
        <v>66</v>
      </c>
      <c r="D6" s="78" t="s">
        <v>62</v>
      </c>
      <c r="E6" s="75" t="s">
        <v>67</v>
      </c>
      <c r="F6" s="79" t="s">
        <v>68</v>
      </c>
      <c r="G6" s="75">
        <v>32</v>
      </c>
      <c r="H6" s="75">
        <v>2.5</v>
      </c>
      <c r="I6" s="75">
        <v>80</v>
      </c>
      <c r="J6" s="110">
        <v>0.05</v>
      </c>
      <c r="K6" s="72">
        <v>4.768</v>
      </c>
      <c r="L6" s="72">
        <v>1.4304</v>
      </c>
      <c r="M6" s="72">
        <v>0.9536</v>
      </c>
      <c r="N6" s="72">
        <v>1.4304</v>
      </c>
      <c r="O6" s="72">
        <v>0.9536</v>
      </c>
      <c r="P6" s="111">
        <v>1</v>
      </c>
      <c r="Q6" s="132">
        <v>8.487</v>
      </c>
      <c r="R6" s="130">
        <v>2.5461</v>
      </c>
      <c r="S6" s="126"/>
      <c r="T6" s="131"/>
    </row>
    <row r="7" s="55" customFormat="1" ht="21" customHeight="1" spans="1:20">
      <c r="A7" s="76"/>
      <c r="B7" s="75"/>
      <c r="C7" s="77"/>
      <c r="D7" s="78"/>
      <c r="E7" s="75" t="s">
        <v>69</v>
      </c>
      <c r="F7" s="80"/>
      <c r="G7" s="75">
        <v>32</v>
      </c>
      <c r="H7" s="75">
        <v>0.3</v>
      </c>
      <c r="I7" s="75">
        <v>9.6</v>
      </c>
      <c r="J7" s="110">
        <v>0.08</v>
      </c>
      <c r="K7" s="112"/>
      <c r="L7" s="112"/>
      <c r="M7" s="112"/>
      <c r="N7" s="112"/>
      <c r="O7" s="112"/>
      <c r="P7" s="113"/>
      <c r="Q7" s="133"/>
      <c r="R7" s="130"/>
      <c r="S7" s="126"/>
      <c r="T7" s="131"/>
    </row>
    <row r="8" s="55" customFormat="1" ht="28" customHeight="1" spans="1:20">
      <c r="A8" s="76"/>
      <c r="B8" s="75">
        <v>3</v>
      </c>
      <c r="C8" s="77" t="s">
        <v>70</v>
      </c>
      <c r="D8" s="78" t="s">
        <v>71</v>
      </c>
      <c r="E8" s="75" t="s">
        <v>67</v>
      </c>
      <c r="F8" s="79" t="s">
        <v>72</v>
      </c>
      <c r="G8" s="75">
        <v>10</v>
      </c>
      <c r="H8" s="75">
        <v>1.4</v>
      </c>
      <c r="I8" s="75">
        <v>14</v>
      </c>
      <c r="J8" s="110">
        <v>0.05</v>
      </c>
      <c r="K8" s="72">
        <v>0.94</v>
      </c>
      <c r="L8" s="72">
        <v>0.282</v>
      </c>
      <c r="M8" s="72">
        <v>0.188</v>
      </c>
      <c r="N8" s="72">
        <v>0.282</v>
      </c>
      <c r="O8" s="72">
        <v>0.188</v>
      </c>
      <c r="P8" s="111">
        <v>1</v>
      </c>
      <c r="Q8" s="132">
        <v>6.548</v>
      </c>
      <c r="R8" s="130">
        <v>2.9164</v>
      </c>
      <c r="S8" s="126"/>
      <c r="T8" s="131"/>
    </row>
    <row r="9" s="55" customFormat="1" ht="28" customHeight="1" spans="1:20">
      <c r="A9" s="76"/>
      <c r="B9" s="75"/>
      <c r="C9" s="77"/>
      <c r="D9" s="78"/>
      <c r="E9" s="75" t="s">
        <v>69</v>
      </c>
      <c r="F9" s="80"/>
      <c r="G9" s="75">
        <v>10</v>
      </c>
      <c r="H9" s="75">
        <v>0.3</v>
      </c>
      <c r="I9" s="75">
        <v>3</v>
      </c>
      <c r="J9" s="110">
        <v>0.08</v>
      </c>
      <c r="K9" s="112"/>
      <c r="L9" s="112"/>
      <c r="M9" s="112"/>
      <c r="N9" s="112"/>
      <c r="O9" s="112"/>
      <c r="P9" s="113"/>
      <c r="Q9" s="133"/>
      <c r="R9" s="130"/>
      <c r="S9" s="126"/>
      <c r="T9" s="131"/>
    </row>
    <row r="10" s="55" customFormat="1" ht="35" customHeight="1" spans="1:20">
      <c r="A10" s="76"/>
      <c r="B10" s="75">
        <v>4</v>
      </c>
      <c r="C10" s="81" t="s">
        <v>73</v>
      </c>
      <c r="D10" s="82" t="s">
        <v>71</v>
      </c>
      <c r="E10" s="75" t="s">
        <v>63</v>
      </c>
      <c r="F10" s="74" t="s">
        <v>74</v>
      </c>
      <c r="G10" s="75">
        <v>10</v>
      </c>
      <c r="H10" s="75">
        <v>0.8</v>
      </c>
      <c r="I10" s="75">
        <v>8</v>
      </c>
      <c r="J10" s="110">
        <v>0.05</v>
      </c>
      <c r="K10" s="81">
        <v>0.4</v>
      </c>
      <c r="L10" s="81">
        <v>0.12</v>
      </c>
      <c r="M10" s="81">
        <v>0.08</v>
      </c>
      <c r="N10" s="81">
        <v>0.12</v>
      </c>
      <c r="O10" s="114">
        <v>0.08</v>
      </c>
      <c r="P10" s="95">
        <v>1</v>
      </c>
      <c r="Q10" s="130">
        <v>10</v>
      </c>
      <c r="R10" s="130">
        <v>4</v>
      </c>
      <c r="S10" s="126"/>
      <c r="T10" s="131"/>
    </row>
    <row r="11" s="55" customFormat="1" ht="33" customHeight="1" spans="1:20">
      <c r="A11" s="76"/>
      <c r="B11" s="75">
        <v>5</v>
      </c>
      <c r="C11" s="81" t="s">
        <v>75</v>
      </c>
      <c r="D11" s="82" t="s">
        <v>76</v>
      </c>
      <c r="E11" s="75" t="s">
        <v>63</v>
      </c>
      <c r="F11" s="74" t="s">
        <v>77</v>
      </c>
      <c r="G11" s="75">
        <v>30</v>
      </c>
      <c r="H11" s="75">
        <v>0.8</v>
      </c>
      <c r="I11" s="75">
        <v>24</v>
      </c>
      <c r="J11" s="110">
        <v>0.05</v>
      </c>
      <c r="K11" s="81">
        <v>1.2</v>
      </c>
      <c r="L11" s="81">
        <v>0.36</v>
      </c>
      <c r="M11" s="81">
        <v>0.24</v>
      </c>
      <c r="N11" s="81">
        <v>0.36</v>
      </c>
      <c r="O11" s="114">
        <v>0.24</v>
      </c>
      <c r="P11" s="95">
        <v>1</v>
      </c>
      <c r="Q11" s="129">
        <v>30</v>
      </c>
      <c r="R11" s="134">
        <v>10.8</v>
      </c>
      <c r="S11" s="126"/>
      <c r="T11" s="131"/>
    </row>
    <row r="12" s="55" customFormat="1" ht="21" customHeight="1" spans="1:20">
      <c r="A12" s="76"/>
      <c r="B12" s="75">
        <v>6</v>
      </c>
      <c r="C12" s="77" t="s">
        <v>78</v>
      </c>
      <c r="D12" s="78" t="s">
        <v>76</v>
      </c>
      <c r="E12" s="75" t="s">
        <v>67</v>
      </c>
      <c r="F12" s="79" t="s">
        <v>79</v>
      </c>
      <c r="G12" s="75">
        <v>30</v>
      </c>
      <c r="H12" s="75">
        <v>1.6</v>
      </c>
      <c r="I12" s="75">
        <v>48</v>
      </c>
      <c r="J12" s="110">
        <v>0.05</v>
      </c>
      <c r="K12" s="72">
        <v>3.12</v>
      </c>
      <c r="L12" s="72">
        <v>0.936</v>
      </c>
      <c r="M12" s="72">
        <v>0.624</v>
      </c>
      <c r="N12" s="72">
        <v>0.936</v>
      </c>
      <c r="O12" s="72">
        <v>0.624</v>
      </c>
      <c r="P12" s="111">
        <v>1</v>
      </c>
      <c r="Q12" s="132">
        <v>19.98</v>
      </c>
      <c r="R12" s="130">
        <v>5.994</v>
      </c>
      <c r="S12" s="126"/>
      <c r="T12" s="131"/>
    </row>
    <row r="13" s="55" customFormat="1" ht="22" customHeight="1" spans="1:20">
      <c r="A13" s="76"/>
      <c r="B13" s="75"/>
      <c r="C13" s="77"/>
      <c r="D13" s="78"/>
      <c r="E13" s="75" t="s">
        <v>69</v>
      </c>
      <c r="F13" s="80"/>
      <c r="G13" s="75">
        <v>30</v>
      </c>
      <c r="H13" s="75">
        <v>0.3</v>
      </c>
      <c r="I13" s="75">
        <v>9</v>
      </c>
      <c r="J13" s="110">
        <v>0.08</v>
      </c>
      <c r="K13" s="112"/>
      <c r="L13" s="112"/>
      <c r="M13" s="112"/>
      <c r="N13" s="112"/>
      <c r="O13" s="112"/>
      <c r="P13" s="113"/>
      <c r="Q13" s="133"/>
      <c r="R13" s="130"/>
      <c r="S13" s="126"/>
      <c r="T13" s="131"/>
    </row>
    <row r="14" s="55" customFormat="1" ht="30" customHeight="1" spans="1:20">
      <c r="A14" s="76"/>
      <c r="B14" s="75">
        <v>7</v>
      </c>
      <c r="C14" s="77" t="s">
        <v>80</v>
      </c>
      <c r="D14" s="78" t="s">
        <v>81</v>
      </c>
      <c r="E14" s="75" t="s">
        <v>67</v>
      </c>
      <c r="F14" s="79" t="s">
        <v>82</v>
      </c>
      <c r="G14" s="75">
        <v>35.8</v>
      </c>
      <c r="H14" s="75">
        <v>10</v>
      </c>
      <c r="I14" s="75">
        <v>358</v>
      </c>
      <c r="J14" s="110">
        <v>0.045</v>
      </c>
      <c r="K14" s="72">
        <v>16.9692</v>
      </c>
      <c r="L14" s="72">
        <f t="shared" ref="L14:L18" si="0">K14*0.3</f>
        <v>5.09076</v>
      </c>
      <c r="M14" s="72">
        <f t="shared" ref="M14:M18" si="1">K14*0.2</f>
        <v>3.39384</v>
      </c>
      <c r="N14" s="72">
        <v>5.09076</v>
      </c>
      <c r="O14" s="72">
        <v>3.39384</v>
      </c>
      <c r="P14" s="111">
        <v>1</v>
      </c>
      <c r="Q14" s="132">
        <v>11.17</v>
      </c>
      <c r="R14" s="130">
        <v>11.516</v>
      </c>
      <c r="S14" s="126"/>
      <c r="T14" s="131"/>
    </row>
    <row r="15" s="55" customFormat="1" ht="30" customHeight="1" spans="1:20">
      <c r="A15" s="76"/>
      <c r="B15" s="75"/>
      <c r="C15" s="77"/>
      <c r="D15" s="78"/>
      <c r="E15" s="75" t="s">
        <v>69</v>
      </c>
      <c r="F15" s="80"/>
      <c r="G15" s="75">
        <v>35.8</v>
      </c>
      <c r="H15" s="75">
        <v>0.3</v>
      </c>
      <c r="I15" s="75">
        <v>10.74</v>
      </c>
      <c r="J15" s="110">
        <v>0.08</v>
      </c>
      <c r="K15" s="112"/>
      <c r="L15" s="112"/>
      <c r="M15" s="112"/>
      <c r="N15" s="112"/>
      <c r="O15" s="112"/>
      <c r="P15" s="113"/>
      <c r="Q15" s="133"/>
      <c r="R15" s="130"/>
      <c r="S15" s="126"/>
      <c r="T15" s="131"/>
    </row>
    <row r="16" s="55" customFormat="1" ht="28" customHeight="1" spans="1:20">
      <c r="A16" s="76"/>
      <c r="B16" s="75">
        <v>8</v>
      </c>
      <c r="C16" s="77" t="s">
        <v>83</v>
      </c>
      <c r="D16" s="78" t="s">
        <v>84</v>
      </c>
      <c r="E16" s="75" t="s">
        <v>67</v>
      </c>
      <c r="F16" s="79" t="s">
        <v>85</v>
      </c>
      <c r="G16" s="75">
        <v>26</v>
      </c>
      <c r="H16" s="75">
        <v>12</v>
      </c>
      <c r="I16" s="75">
        <v>312</v>
      </c>
      <c r="J16" s="110">
        <v>0.05</v>
      </c>
      <c r="K16" s="72">
        <v>14.664</v>
      </c>
      <c r="L16" s="72">
        <f t="shared" si="0"/>
        <v>4.3992</v>
      </c>
      <c r="M16" s="72">
        <f t="shared" si="1"/>
        <v>2.9328</v>
      </c>
      <c r="N16" s="72">
        <v>4.3992</v>
      </c>
      <c r="O16" s="72">
        <v>2.9328</v>
      </c>
      <c r="P16" s="111">
        <v>1</v>
      </c>
      <c r="Q16" s="132">
        <v>16.13</v>
      </c>
      <c r="R16" s="130">
        <v>13.539</v>
      </c>
      <c r="S16" s="126"/>
      <c r="T16" s="131"/>
    </row>
    <row r="17" s="55" customFormat="1" ht="28" customHeight="1" spans="1:20">
      <c r="A17" s="76"/>
      <c r="B17" s="75"/>
      <c r="C17" s="77"/>
      <c r="D17" s="78"/>
      <c r="E17" s="75" t="s">
        <v>69</v>
      </c>
      <c r="F17" s="80"/>
      <c r="G17" s="75">
        <v>26</v>
      </c>
      <c r="H17" s="75">
        <v>0.3</v>
      </c>
      <c r="I17" s="75">
        <v>7.8</v>
      </c>
      <c r="J17" s="110">
        <v>0.08</v>
      </c>
      <c r="K17" s="112"/>
      <c r="L17" s="112"/>
      <c r="M17" s="112"/>
      <c r="N17" s="112"/>
      <c r="O17" s="112"/>
      <c r="P17" s="113"/>
      <c r="Q17" s="133"/>
      <c r="R17" s="130"/>
      <c r="S17" s="126"/>
      <c r="T17" s="131"/>
    </row>
    <row r="18" s="55" customFormat="1" ht="28" customHeight="1" spans="1:20">
      <c r="A18" s="76"/>
      <c r="B18" s="75">
        <v>9</v>
      </c>
      <c r="C18" s="77" t="s">
        <v>86</v>
      </c>
      <c r="D18" s="78" t="s">
        <v>84</v>
      </c>
      <c r="E18" s="75" t="s">
        <v>67</v>
      </c>
      <c r="F18" s="79" t="s">
        <v>87</v>
      </c>
      <c r="G18" s="75">
        <v>116</v>
      </c>
      <c r="H18" s="75">
        <v>3.6</v>
      </c>
      <c r="I18" s="75">
        <v>417.6</v>
      </c>
      <c r="J18" s="110">
        <v>0.045</v>
      </c>
      <c r="K18" s="72">
        <v>23.664</v>
      </c>
      <c r="L18" s="72">
        <f t="shared" si="0"/>
        <v>7.0992</v>
      </c>
      <c r="M18" s="72">
        <f t="shared" si="1"/>
        <v>4.7328</v>
      </c>
      <c r="N18" s="72">
        <v>7.0992</v>
      </c>
      <c r="O18" s="72">
        <v>4.7328</v>
      </c>
      <c r="P18" s="111">
        <v>1</v>
      </c>
      <c r="Q18" s="132">
        <v>95.4</v>
      </c>
      <c r="R18" s="130">
        <v>54.820872</v>
      </c>
      <c r="S18" s="126"/>
      <c r="T18" s="131"/>
    </row>
    <row r="19" s="55" customFormat="1" ht="29" customHeight="1" spans="1:20">
      <c r="A19" s="76"/>
      <c r="B19" s="75"/>
      <c r="C19" s="77"/>
      <c r="D19" s="78"/>
      <c r="E19" s="75" t="s">
        <v>69</v>
      </c>
      <c r="F19" s="80"/>
      <c r="G19" s="75">
        <v>116</v>
      </c>
      <c r="H19" s="75">
        <v>0.3</v>
      </c>
      <c r="I19" s="75">
        <v>34.8</v>
      </c>
      <c r="J19" s="110">
        <v>0.08</v>
      </c>
      <c r="K19" s="112"/>
      <c r="L19" s="112"/>
      <c r="M19" s="112"/>
      <c r="N19" s="112"/>
      <c r="O19" s="112"/>
      <c r="P19" s="113"/>
      <c r="Q19" s="133"/>
      <c r="R19" s="130"/>
      <c r="S19" s="126"/>
      <c r="T19" s="131"/>
    </row>
    <row r="20" s="55" customFormat="1" ht="30" customHeight="1" spans="1:20">
      <c r="A20" s="76"/>
      <c r="B20" s="75">
        <v>10</v>
      </c>
      <c r="C20" s="81" t="s">
        <v>88</v>
      </c>
      <c r="D20" s="78" t="s">
        <v>84</v>
      </c>
      <c r="E20" s="75" t="s">
        <v>63</v>
      </c>
      <c r="F20" s="74" t="s">
        <v>89</v>
      </c>
      <c r="G20" s="75">
        <v>10</v>
      </c>
      <c r="H20" s="75">
        <v>0.8</v>
      </c>
      <c r="I20" s="75">
        <v>8</v>
      </c>
      <c r="J20" s="110">
        <v>0.05</v>
      </c>
      <c r="K20" s="81">
        <v>0.4</v>
      </c>
      <c r="L20" s="81">
        <v>0.12</v>
      </c>
      <c r="M20" s="81">
        <v>0.08</v>
      </c>
      <c r="N20" s="81">
        <v>0.12</v>
      </c>
      <c r="O20" s="81">
        <v>0.08</v>
      </c>
      <c r="P20" s="95">
        <v>1</v>
      </c>
      <c r="Q20" s="129">
        <v>10</v>
      </c>
      <c r="R20" s="130">
        <v>4</v>
      </c>
      <c r="S20" s="126"/>
      <c r="T20" s="131"/>
    </row>
    <row r="21" s="56" customFormat="1" ht="51" customHeight="1" spans="1:20">
      <c r="A21" s="83"/>
      <c r="B21" s="84" t="s">
        <v>90</v>
      </c>
      <c r="C21" s="85"/>
      <c r="D21" s="86"/>
      <c r="E21" s="85"/>
      <c r="F21" s="87"/>
      <c r="G21" s="88">
        <f t="shared" ref="G21:O21" si="2">SUM(G5:G20)</f>
        <v>574.6</v>
      </c>
      <c r="H21" s="88"/>
      <c r="I21" s="88">
        <f t="shared" si="2"/>
        <v>1364.54</v>
      </c>
      <c r="J21" s="88"/>
      <c r="K21" s="88">
        <f t="shared" si="2"/>
        <v>67.1252</v>
      </c>
      <c r="L21" s="88">
        <f t="shared" si="2"/>
        <v>20.13756</v>
      </c>
      <c r="M21" s="88">
        <f t="shared" si="2"/>
        <v>13.42504</v>
      </c>
      <c r="N21" s="88">
        <f t="shared" si="2"/>
        <v>20.13756</v>
      </c>
      <c r="O21" s="88">
        <f t="shared" si="2"/>
        <v>13.42504</v>
      </c>
      <c r="P21" s="88">
        <v>10</v>
      </c>
      <c r="Q21" s="84">
        <f>SUM(Q5:Q20)</f>
        <v>232.715</v>
      </c>
      <c r="R21" s="84">
        <f>SUM(R5:R20)</f>
        <v>120.132372</v>
      </c>
      <c r="S21" s="135"/>
      <c r="T21" s="136"/>
    </row>
    <row r="22" s="55" customFormat="1" ht="37" customHeight="1" spans="1:20">
      <c r="A22" s="76"/>
      <c r="B22" s="71">
        <v>1</v>
      </c>
      <c r="C22" s="89" t="s">
        <v>91</v>
      </c>
      <c r="D22" s="79" t="s">
        <v>92</v>
      </c>
      <c r="E22" s="75" t="s">
        <v>93</v>
      </c>
      <c r="F22" s="79" t="s">
        <v>94</v>
      </c>
      <c r="G22" s="74">
        <v>102.04</v>
      </c>
      <c r="H22" s="74">
        <v>0.6</v>
      </c>
      <c r="I22" s="74">
        <v>61.224</v>
      </c>
      <c r="J22" s="115">
        <v>0.04</v>
      </c>
      <c r="K22" s="75">
        <v>2.44896</v>
      </c>
      <c r="L22" s="75">
        <v>0.734688</v>
      </c>
      <c r="M22" s="75">
        <v>0.489792</v>
      </c>
      <c r="N22" s="75">
        <v>0.734688</v>
      </c>
      <c r="O22" s="75">
        <v>0.489792</v>
      </c>
      <c r="P22" s="116">
        <v>1</v>
      </c>
      <c r="Q22" s="116">
        <v>46.19</v>
      </c>
      <c r="R22" s="116">
        <v>8.729094</v>
      </c>
      <c r="S22" s="95" t="s">
        <v>8</v>
      </c>
      <c r="T22" s="131"/>
    </row>
    <row r="23" s="55" customFormat="1" ht="45" customHeight="1" spans="1:20">
      <c r="A23" s="76"/>
      <c r="B23" s="90"/>
      <c r="C23" s="91"/>
      <c r="D23" s="92"/>
      <c r="E23" s="74" t="s">
        <v>95</v>
      </c>
      <c r="F23" s="92"/>
      <c r="G23" s="75">
        <v>50.06</v>
      </c>
      <c r="H23" s="75">
        <v>12</v>
      </c>
      <c r="I23" s="74">
        <v>600.72</v>
      </c>
      <c r="J23" s="115">
        <v>0.045</v>
      </c>
      <c r="K23" s="75">
        <v>27.0324</v>
      </c>
      <c r="L23" s="75">
        <v>8.10972</v>
      </c>
      <c r="M23" s="75">
        <v>5.40648</v>
      </c>
      <c r="N23" s="75">
        <v>8.10972</v>
      </c>
      <c r="O23" s="75">
        <v>5.40648</v>
      </c>
      <c r="P23" s="117"/>
      <c r="Q23" s="117"/>
      <c r="R23" s="117"/>
      <c r="S23" s="126"/>
      <c r="T23" s="131"/>
    </row>
    <row r="24" s="55" customFormat="1" ht="36" customHeight="1" spans="1:20">
      <c r="A24" s="76"/>
      <c r="B24" s="93"/>
      <c r="C24" s="94"/>
      <c r="D24" s="80"/>
      <c r="E24" s="74" t="s">
        <v>96</v>
      </c>
      <c r="F24" s="80"/>
      <c r="G24" s="75">
        <v>51.98</v>
      </c>
      <c r="H24" s="75">
        <v>10</v>
      </c>
      <c r="I24" s="74">
        <v>519.8</v>
      </c>
      <c r="J24" s="115">
        <v>0.045</v>
      </c>
      <c r="K24" s="75">
        <v>23.391</v>
      </c>
      <c r="L24" s="75">
        <v>7.0173</v>
      </c>
      <c r="M24" s="75">
        <v>4.6782</v>
      </c>
      <c r="N24" s="75">
        <v>7.0173</v>
      </c>
      <c r="O24" s="75">
        <v>4.6782</v>
      </c>
      <c r="P24" s="118"/>
      <c r="Q24" s="118"/>
      <c r="R24" s="118"/>
      <c r="S24" s="126"/>
      <c r="T24" s="131"/>
    </row>
    <row r="25" s="55" customFormat="1" ht="48" customHeight="1" spans="1:20">
      <c r="A25" s="76"/>
      <c r="B25" s="84" t="s">
        <v>97</v>
      </c>
      <c r="C25" s="85"/>
      <c r="D25" s="86"/>
      <c r="E25" s="85"/>
      <c r="F25" s="87"/>
      <c r="G25" s="88">
        <f>G22+G23+G24</f>
        <v>204.08</v>
      </c>
      <c r="H25" s="88"/>
      <c r="I25" s="88">
        <f>+I22+I23+I24</f>
        <v>1181.744</v>
      </c>
      <c r="J25" s="88"/>
      <c r="K25" s="88">
        <f>+K22+K23+K24</f>
        <v>52.87236</v>
      </c>
      <c r="L25" s="88">
        <f>+L22+L23+L24</f>
        <v>15.861708</v>
      </c>
      <c r="M25" s="88">
        <f>+M22+M23+M24</f>
        <v>10.574472</v>
      </c>
      <c r="N25" s="88">
        <f>N22+N23+N24</f>
        <v>15.861708</v>
      </c>
      <c r="O25" s="88">
        <f>O22+O23+O24</f>
        <v>10.574472</v>
      </c>
      <c r="P25" s="88">
        <v>1</v>
      </c>
      <c r="Q25" s="102">
        <v>46.19</v>
      </c>
      <c r="R25" s="88">
        <v>8.729094</v>
      </c>
      <c r="S25" s="126"/>
      <c r="T25" s="131"/>
    </row>
    <row r="26" s="55" customFormat="1" ht="37" customHeight="1" spans="1:20">
      <c r="A26" s="76"/>
      <c r="B26" s="95">
        <v>1</v>
      </c>
      <c r="C26" s="96" t="s">
        <v>98</v>
      </c>
      <c r="D26" s="97" t="s">
        <v>99</v>
      </c>
      <c r="E26" s="95" t="s">
        <v>100</v>
      </c>
      <c r="F26" s="98" t="s">
        <v>101</v>
      </c>
      <c r="G26" s="98">
        <v>7</v>
      </c>
      <c r="H26" s="98">
        <v>0.8</v>
      </c>
      <c r="I26" s="95">
        <v>5.6</v>
      </c>
      <c r="J26" s="119">
        <v>0.05</v>
      </c>
      <c r="K26" s="62">
        <v>0.28</v>
      </c>
      <c r="L26" s="95">
        <v>0.084</v>
      </c>
      <c r="M26" s="95">
        <v>0.056</v>
      </c>
      <c r="N26" s="95">
        <v>0.084</v>
      </c>
      <c r="O26" s="95">
        <v>0.056</v>
      </c>
      <c r="P26" s="95">
        <v>1</v>
      </c>
      <c r="Q26" s="95">
        <v>7</v>
      </c>
      <c r="R26" s="137">
        <v>2.52</v>
      </c>
      <c r="S26" s="95" t="s">
        <v>9</v>
      </c>
      <c r="T26" s="131"/>
    </row>
    <row r="27" s="55" customFormat="1" ht="37" customHeight="1" spans="1:20">
      <c r="A27" s="76"/>
      <c r="B27" s="95">
        <v>2</v>
      </c>
      <c r="C27" s="96" t="s">
        <v>102</v>
      </c>
      <c r="D27" s="99"/>
      <c r="E27" s="95" t="s">
        <v>100</v>
      </c>
      <c r="F27" s="98" t="s">
        <v>103</v>
      </c>
      <c r="G27" s="95">
        <v>12</v>
      </c>
      <c r="H27" s="95">
        <v>1.8</v>
      </c>
      <c r="I27" s="120">
        <v>21.6</v>
      </c>
      <c r="J27" s="119">
        <v>0.04</v>
      </c>
      <c r="K27" s="121">
        <v>0.864</v>
      </c>
      <c r="L27" s="95">
        <v>0.2592</v>
      </c>
      <c r="M27" s="95">
        <v>0.1728</v>
      </c>
      <c r="N27" s="95">
        <v>0.2592</v>
      </c>
      <c r="O27" s="95">
        <v>0.1728</v>
      </c>
      <c r="P27" s="95">
        <v>1</v>
      </c>
      <c r="Q27" s="95">
        <v>12</v>
      </c>
      <c r="R27" s="138">
        <v>4.32</v>
      </c>
      <c r="S27" s="126"/>
      <c r="T27" s="131"/>
    </row>
    <row r="28" s="55" customFormat="1" ht="32" customHeight="1" spans="1:20">
      <c r="A28" s="76"/>
      <c r="B28" s="95">
        <v>3</v>
      </c>
      <c r="C28" s="96" t="s">
        <v>102</v>
      </c>
      <c r="D28" s="99"/>
      <c r="E28" s="95" t="s">
        <v>104</v>
      </c>
      <c r="F28" s="98" t="s">
        <v>103</v>
      </c>
      <c r="G28" s="95">
        <v>19</v>
      </c>
      <c r="H28" s="95">
        <v>3.7</v>
      </c>
      <c r="I28" s="95">
        <v>70.3</v>
      </c>
      <c r="J28" s="119">
        <v>0.05</v>
      </c>
      <c r="K28" s="62">
        <v>3.515</v>
      </c>
      <c r="L28" s="95">
        <v>1.0545</v>
      </c>
      <c r="M28" s="95">
        <v>0.703</v>
      </c>
      <c r="N28" s="95">
        <v>1.0545</v>
      </c>
      <c r="O28" s="95">
        <v>0.703</v>
      </c>
      <c r="P28" s="95">
        <v>1</v>
      </c>
      <c r="Q28" s="95">
        <v>8</v>
      </c>
      <c r="R28" s="138">
        <v>5.484</v>
      </c>
      <c r="S28" s="126"/>
      <c r="T28" s="131"/>
    </row>
    <row r="29" s="55" customFormat="1" ht="30" customHeight="1" spans="1:20">
      <c r="A29" s="76"/>
      <c r="B29" s="95">
        <v>4</v>
      </c>
      <c r="C29" s="96" t="s">
        <v>102</v>
      </c>
      <c r="D29" s="100"/>
      <c r="E29" s="95" t="s">
        <v>105</v>
      </c>
      <c r="F29" s="98" t="s">
        <v>103</v>
      </c>
      <c r="G29" s="95">
        <v>19</v>
      </c>
      <c r="H29" s="95">
        <v>0.3</v>
      </c>
      <c r="I29" s="95">
        <v>5.7</v>
      </c>
      <c r="J29" s="119">
        <v>0.08</v>
      </c>
      <c r="K29" s="62">
        <v>0.456</v>
      </c>
      <c r="L29" s="95">
        <v>0.1368</v>
      </c>
      <c r="M29" s="95">
        <v>0.0912</v>
      </c>
      <c r="N29" s="95">
        <v>0.1368</v>
      </c>
      <c r="O29" s="95">
        <v>0.0912</v>
      </c>
      <c r="P29" s="95">
        <v>0</v>
      </c>
      <c r="Q29" s="95">
        <v>0</v>
      </c>
      <c r="R29" s="137">
        <v>0</v>
      </c>
      <c r="S29" s="126"/>
      <c r="T29" s="131"/>
    </row>
    <row r="30" s="55" customFormat="1" ht="30" customHeight="1" spans="1:20">
      <c r="A30" s="76"/>
      <c r="B30" s="95">
        <v>5</v>
      </c>
      <c r="C30" s="96" t="s">
        <v>106</v>
      </c>
      <c r="D30" s="97" t="s">
        <v>107</v>
      </c>
      <c r="E30" s="95" t="s">
        <v>100</v>
      </c>
      <c r="F30" s="98" t="s">
        <v>108</v>
      </c>
      <c r="G30" s="95">
        <v>43</v>
      </c>
      <c r="H30" s="95">
        <v>0.8</v>
      </c>
      <c r="I30" s="95">
        <v>34.4</v>
      </c>
      <c r="J30" s="119">
        <v>0.05</v>
      </c>
      <c r="K30" s="62">
        <v>1.72</v>
      </c>
      <c r="L30" s="95">
        <v>0.516</v>
      </c>
      <c r="M30" s="95">
        <v>0.344</v>
      </c>
      <c r="N30" s="95">
        <v>0.516</v>
      </c>
      <c r="O30" s="95">
        <v>0.344</v>
      </c>
      <c r="P30" s="95">
        <v>1</v>
      </c>
      <c r="Q30" s="95">
        <v>43</v>
      </c>
      <c r="R30" s="125">
        <v>21.543</v>
      </c>
      <c r="S30" s="126"/>
      <c r="T30" s="131"/>
    </row>
    <row r="31" s="55" customFormat="1" ht="30" customHeight="1" spans="1:20">
      <c r="A31" s="76"/>
      <c r="B31" s="95">
        <v>6</v>
      </c>
      <c r="C31" s="96" t="s">
        <v>109</v>
      </c>
      <c r="D31" s="100"/>
      <c r="E31" s="95" t="s">
        <v>63</v>
      </c>
      <c r="F31" s="98" t="s">
        <v>110</v>
      </c>
      <c r="G31" s="95">
        <v>13</v>
      </c>
      <c r="H31" s="95">
        <v>0.5</v>
      </c>
      <c r="I31" s="95">
        <v>6.5</v>
      </c>
      <c r="J31" s="119">
        <v>0.06</v>
      </c>
      <c r="K31" s="62">
        <v>0.39</v>
      </c>
      <c r="L31" s="95">
        <v>0.117</v>
      </c>
      <c r="M31" s="95">
        <v>0.078</v>
      </c>
      <c r="N31" s="95">
        <v>0.117</v>
      </c>
      <c r="O31" s="95">
        <v>0.078</v>
      </c>
      <c r="P31" s="95">
        <v>0</v>
      </c>
      <c r="Q31" s="95">
        <v>0</v>
      </c>
      <c r="R31" s="125">
        <v>0</v>
      </c>
      <c r="S31" s="126"/>
      <c r="T31" s="131"/>
    </row>
    <row r="32" s="55" customFormat="1" ht="39" customHeight="1" spans="1:20">
      <c r="A32" s="76"/>
      <c r="B32" s="95">
        <v>7</v>
      </c>
      <c r="C32" s="96" t="s">
        <v>111</v>
      </c>
      <c r="D32" s="97" t="s">
        <v>112</v>
      </c>
      <c r="E32" s="95" t="s">
        <v>113</v>
      </c>
      <c r="F32" s="98" t="s">
        <v>114</v>
      </c>
      <c r="G32" s="95">
        <v>35</v>
      </c>
      <c r="H32" s="95">
        <v>1.8</v>
      </c>
      <c r="I32" s="95">
        <v>63</v>
      </c>
      <c r="J32" s="119">
        <v>0.05</v>
      </c>
      <c r="K32" s="62">
        <v>3.15</v>
      </c>
      <c r="L32" s="95">
        <v>0.945</v>
      </c>
      <c r="M32" s="95">
        <v>0.63</v>
      </c>
      <c r="N32" s="95">
        <v>0.945</v>
      </c>
      <c r="O32" s="95">
        <v>0.63</v>
      </c>
      <c r="P32" s="95">
        <v>0</v>
      </c>
      <c r="Q32" s="95">
        <v>0</v>
      </c>
      <c r="R32" s="125">
        <v>0</v>
      </c>
      <c r="S32" s="126"/>
      <c r="T32" s="131"/>
    </row>
    <row r="33" s="55" customFormat="1" ht="30" customHeight="1" spans="1:20">
      <c r="A33" s="76"/>
      <c r="B33" s="95">
        <v>8</v>
      </c>
      <c r="C33" s="96" t="s">
        <v>111</v>
      </c>
      <c r="D33" s="99"/>
      <c r="E33" s="95" t="s">
        <v>115</v>
      </c>
      <c r="F33" s="98" t="s">
        <v>114</v>
      </c>
      <c r="G33" s="95">
        <v>35</v>
      </c>
      <c r="H33" s="95">
        <v>0.3</v>
      </c>
      <c r="I33" s="95">
        <v>10.5</v>
      </c>
      <c r="J33" s="119">
        <v>0.08</v>
      </c>
      <c r="K33" s="62">
        <v>0.84</v>
      </c>
      <c r="L33" s="95">
        <v>0.252</v>
      </c>
      <c r="M33" s="95">
        <v>0.168</v>
      </c>
      <c r="N33" s="95">
        <v>0.252</v>
      </c>
      <c r="O33" s="95">
        <v>0.168</v>
      </c>
      <c r="P33" s="95">
        <v>0</v>
      </c>
      <c r="Q33" s="95">
        <v>0</v>
      </c>
      <c r="R33" s="125">
        <v>0</v>
      </c>
      <c r="S33" s="126"/>
      <c r="T33" s="131"/>
    </row>
    <row r="34" s="55" customFormat="1" ht="32" customHeight="1" spans="1:20">
      <c r="A34" s="76"/>
      <c r="B34" s="95">
        <v>9</v>
      </c>
      <c r="C34" s="96" t="s">
        <v>111</v>
      </c>
      <c r="D34" s="100"/>
      <c r="E34" s="95" t="s">
        <v>116</v>
      </c>
      <c r="F34" s="98" t="s">
        <v>114</v>
      </c>
      <c r="G34" s="95">
        <v>35</v>
      </c>
      <c r="H34" s="95">
        <v>0.5</v>
      </c>
      <c r="I34" s="95">
        <v>17.5</v>
      </c>
      <c r="J34" s="119">
        <v>0.05</v>
      </c>
      <c r="K34" s="62">
        <v>0.875</v>
      </c>
      <c r="L34" s="95">
        <v>0.2625</v>
      </c>
      <c r="M34" s="95">
        <v>0.175</v>
      </c>
      <c r="N34" s="95">
        <v>0.2625</v>
      </c>
      <c r="O34" s="95">
        <v>0.175</v>
      </c>
      <c r="P34" s="95">
        <v>1</v>
      </c>
      <c r="Q34" s="95">
        <v>15</v>
      </c>
      <c r="R34" s="125">
        <v>6.975</v>
      </c>
      <c r="S34" s="126"/>
      <c r="T34" s="131"/>
    </row>
    <row r="35" s="55" customFormat="1" ht="33" customHeight="1" spans="1:20">
      <c r="A35" s="76"/>
      <c r="B35" s="95">
        <v>10</v>
      </c>
      <c r="C35" s="96" t="s">
        <v>117</v>
      </c>
      <c r="D35" s="97" t="s">
        <v>118</v>
      </c>
      <c r="E35" s="95" t="s">
        <v>104</v>
      </c>
      <c r="F35" s="98" t="s">
        <v>119</v>
      </c>
      <c r="G35" s="95">
        <v>27</v>
      </c>
      <c r="H35" s="95">
        <v>3.7</v>
      </c>
      <c r="I35" s="95">
        <v>99.9</v>
      </c>
      <c r="J35" s="119">
        <v>0.05</v>
      </c>
      <c r="K35" s="62">
        <v>4.995</v>
      </c>
      <c r="L35" s="95">
        <v>1.4985</v>
      </c>
      <c r="M35" s="95">
        <v>0.999</v>
      </c>
      <c r="N35" s="95">
        <v>1.4985</v>
      </c>
      <c r="O35" s="95">
        <v>0.999</v>
      </c>
      <c r="P35" s="95">
        <v>1</v>
      </c>
      <c r="Q35" s="95">
        <v>11</v>
      </c>
      <c r="R35" s="125">
        <v>7.68</v>
      </c>
      <c r="S35" s="126"/>
      <c r="T35" s="131"/>
    </row>
    <row r="36" s="55" customFormat="1" ht="39" customHeight="1" spans="1:20">
      <c r="A36" s="76"/>
      <c r="B36" s="95">
        <v>11</v>
      </c>
      <c r="C36" s="96" t="s">
        <v>117</v>
      </c>
      <c r="D36" s="99"/>
      <c r="E36" s="95" t="s">
        <v>105</v>
      </c>
      <c r="F36" s="98" t="s">
        <v>119</v>
      </c>
      <c r="G36" s="95">
        <v>27</v>
      </c>
      <c r="H36" s="95">
        <v>0.3</v>
      </c>
      <c r="I36" s="120">
        <v>8.1</v>
      </c>
      <c r="J36" s="119">
        <v>0.08</v>
      </c>
      <c r="K36" s="62">
        <v>0.648</v>
      </c>
      <c r="L36" s="95">
        <v>0.1944</v>
      </c>
      <c r="M36" s="95">
        <v>0.1296</v>
      </c>
      <c r="N36" s="95">
        <v>0.1944</v>
      </c>
      <c r="O36" s="95">
        <v>0.1296</v>
      </c>
      <c r="P36" s="95">
        <v>0</v>
      </c>
      <c r="Q36" s="95">
        <v>0</v>
      </c>
      <c r="R36" s="125">
        <v>0</v>
      </c>
      <c r="S36" s="126"/>
      <c r="T36" s="131"/>
    </row>
    <row r="37" s="55" customFormat="1" ht="33" customHeight="1" spans="1:20">
      <c r="A37" s="76"/>
      <c r="B37" s="95">
        <v>12</v>
      </c>
      <c r="C37" s="96" t="s">
        <v>117</v>
      </c>
      <c r="D37" s="99"/>
      <c r="E37" s="95" t="s">
        <v>100</v>
      </c>
      <c r="F37" s="98" t="s">
        <v>119</v>
      </c>
      <c r="G37" s="95">
        <v>7</v>
      </c>
      <c r="H37" s="95">
        <v>1.8</v>
      </c>
      <c r="I37" s="95">
        <v>12.6</v>
      </c>
      <c r="J37" s="119">
        <v>0.04</v>
      </c>
      <c r="K37" s="62">
        <v>0.504</v>
      </c>
      <c r="L37" s="95">
        <v>0.1512</v>
      </c>
      <c r="M37" s="95">
        <v>0.1008</v>
      </c>
      <c r="N37" s="95">
        <v>0.1512</v>
      </c>
      <c r="O37" s="95">
        <v>0.1008</v>
      </c>
      <c r="P37" s="95">
        <v>0</v>
      </c>
      <c r="Q37" s="95">
        <v>0</v>
      </c>
      <c r="R37" s="125">
        <v>0</v>
      </c>
      <c r="S37" s="126"/>
      <c r="T37" s="131"/>
    </row>
    <row r="38" s="55" customFormat="1" ht="33" customHeight="1" spans="1:20">
      <c r="A38" s="76"/>
      <c r="B38" s="95">
        <v>13</v>
      </c>
      <c r="C38" s="96" t="s">
        <v>120</v>
      </c>
      <c r="D38" s="100"/>
      <c r="E38" s="95" t="s">
        <v>100</v>
      </c>
      <c r="F38" s="98" t="s">
        <v>121</v>
      </c>
      <c r="G38" s="95">
        <v>20</v>
      </c>
      <c r="H38" s="95">
        <v>0.8</v>
      </c>
      <c r="I38" s="95">
        <v>16</v>
      </c>
      <c r="J38" s="119">
        <v>0.05</v>
      </c>
      <c r="K38" s="62">
        <v>0.8</v>
      </c>
      <c r="L38" s="122">
        <v>0.24</v>
      </c>
      <c r="M38" s="95">
        <v>0.16</v>
      </c>
      <c r="N38" s="122">
        <v>0.24</v>
      </c>
      <c r="O38" s="95">
        <v>0.16</v>
      </c>
      <c r="P38" s="95">
        <v>1</v>
      </c>
      <c r="Q38" s="95">
        <v>20</v>
      </c>
      <c r="R38" s="125">
        <v>8.208</v>
      </c>
      <c r="S38" s="126"/>
      <c r="T38" s="131"/>
    </row>
    <row r="39" s="55" customFormat="1" ht="30" customHeight="1" spans="1:20">
      <c r="A39" s="76"/>
      <c r="B39" s="95">
        <v>14</v>
      </c>
      <c r="C39" s="96" t="s">
        <v>122</v>
      </c>
      <c r="D39" s="97" t="s">
        <v>123</v>
      </c>
      <c r="E39" s="95" t="s">
        <v>104</v>
      </c>
      <c r="F39" s="98" t="s">
        <v>124</v>
      </c>
      <c r="G39" s="95">
        <v>19</v>
      </c>
      <c r="H39" s="95">
        <v>7.4</v>
      </c>
      <c r="I39" s="95">
        <v>140.6</v>
      </c>
      <c r="J39" s="119">
        <v>0.045</v>
      </c>
      <c r="K39" s="62">
        <v>6.327</v>
      </c>
      <c r="L39" s="95">
        <v>1.8981</v>
      </c>
      <c r="M39" s="95">
        <v>1.2654</v>
      </c>
      <c r="N39" s="95">
        <v>1.8981</v>
      </c>
      <c r="O39" s="95">
        <v>1.2654</v>
      </c>
      <c r="P39" s="95">
        <v>0</v>
      </c>
      <c r="Q39" s="95">
        <v>0</v>
      </c>
      <c r="R39" s="125">
        <v>0</v>
      </c>
      <c r="S39" s="126"/>
      <c r="T39" s="131"/>
    </row>
    <row r="40" s="55" customFormat="1" ht="24" customHeight="1" spans="1:20">
      <c r="A40" s="76"/>
      <c r="B40" s="95">
        <v>15</v>
      </c>
      <c r="C40" s="96" t="s">
        <v>122</v>
      </c>
      <c r="D40" s="99"/>
      <c r="E40" s="95" t="s">
        <v>105</v>
      </c>
      <c r="F40" s="98" t="s">
        <v>124</v>
      </c>
      <c r="G40" s="95">
        <v>19</v>
      </c>
      <c r="H40" s="95">
        <v>0.6</v>
      </c>
      <c r="I40" s="95">
        <v>11.4</v>
      </c>
      <c r="J40" s="119">
        <v>0.045</v>
      </c>
      <c r="K40" s="62">
        <v>0.513</v>
      </c>
      <c r="L40" s="95">
        <v>0.1539</v>
      </c>
      <c r="M40" s="95">
        <v>0.1026</v>
      </c>
      <c r="N40" s="95">
        <v>0.1539</v>
      </c>
      <c r="O40" s="95">
        <v>0.1026</v>
      </c>
      <c r="P40" s="95">
        <v>0</v>
      </c>
      <c r="Q40" s="95">
        <v>0</v>
      </c>
      <c r="R40" s="125">
        <v>0</v>
      </c>
      <c r="S40" s="126"/>
      <c r="T40" s="131"/>
    </row>
    <row r="41" s="55" customFormat="1" ht="30" customHeight="1" spans="1:20">
      <c r="A41" s="76"/>
      <c r="B41" s="95">
        <v>16</v>
      </c>
      <c r="C41" s="96" t="s">
        <v>122</v>
      </c>
      <c r="D41" s="100"/>
      <c r="E41" s="95" t="s">
        <v>100</v>
      </c>
      <c r="F41" s="98" t="s">
        <v>124</v>
      </c>
      <c r="G41" s="95">
        <v>19</v>
      </c>
      <c r="H41" s="95">
        <v>0.1</v>
      </c>
      <c r="I41" s="95">
        <v>19</v>
      </c>
      <c r="J41" s="119">
        <v>0.05</v>
      </c>
      <c r="K41" s="62">
        <v>0.95</v>
      </c>
      <c r="L41" s="122">
        <v>0.285</v>
      </c>
      <c r="M41" s="95">
        <v>0.19</v>
      </c>
      <c r="N41" s="122">
        <v>0.285</v>
      </c>
      <c r="O41" s="95">
        <v>0.19</v>
      </c>
      <c r="P41" s="95">
        <v>1</v>
      </c>
      <c r="Q41" s="95">
        <v>5</v>
      </c>
      <c r="R41" s="125">
        <v>3</v>
      </c>
      <c r="S41" s="126"/>
      <c r="T41" s="131"/>
    </row>
    <row r="42" s="55" customFormat="1" ht="33" customHeight="1" spans="1:20">
      <c r="A42" s="76"/>
      <c r="B42" s="95">
        <v>17</v>
      </c>
      <c r="C42" s="96" t="s">
        <v>125</v>
      </c>
      <c r="D42" s="97" t="s">
        <v>107</v>
      </c>
      <c r="E42" s="95" t="s">
        <v>104</v>
      </c>
      <c r="F42" s="98" t="s">
        <v>126</v>
      </c>
      <c r="G42" s="75">
        <v>43</v>
      </c>
      <c r="H42" s="75">
        <v>3.7</v>
      </c>
      <c r="I42" s="75">
        <v>159.1</v>
      </c>
      <c r="J42" s="110">
        <v>0.05</v>
      </c>
      <c r="K42" s="123">
        <v>7.955</v>
      </c>
      <c r="L42" s="75">
        <v>2.3865</v>
      </c>
      <c r="M42" s="75">
        <v>1.591</v>
      </c>
      <c r="N42" s="75">
        <v>2.3865</v>
      </c>
      <c r="O42" s="75">
        <v>1.591</v>
      </c>
      <c r="P42" s="75">
        <v>1</v>
      </c>
      <c r="Q42" s="75">
        <v>10</v>
      </c>
      <c r="R42" s="139">
        <v>13.995</v>
      </c>
      <c r="S42" s="126"/>
      <c r="T42" s="131"/>
    </row>
    <row r="43" s="55" customFormat="1" ht="33" customHeight="1" spans="1:20">
      <c r="A43" s="76"/>
      <c r="B43" s="95">
        <v>18</v>
      </c>
      <c r="C43" s="96" t="s">
        <v>125</v>
      </c>
      <c r="D43" s="100"/>
      <c r="E43" s="95" t="s">
        <v>105</v>
      </c>
      <c r="F43" s="98" t="s">
        <v>126</v>
      </c>
      <c r="G43" s="75">
        <v>43</v>
      </c>
      <c r="H43" s="75">
        <v>0.3</v>
      </c>
      <c r="I43" s="75">
        <v>12.9</v>
      </c>
      <c r="J43" s="110">
        <v>0.08</v>
      </c>
      <c r="K43" s="123">
        <v>1.032</v>
      </c>
      <c r="L43" s="75">
        <v>0.3096</v>
      </c>
      <c r="M43" s="75">
        <v>0.2064</v>
      </c>
      <c r="N43" s="75">
        <v>0.3096</v>
      </c>
      <c r="O43" s="75">
        <v>0.2064</v>
      </c>
      <c r="P43" s="75">
        <v>1</v>
      </c>
      <c r="Q43" s="75">
        <v>4.8</v>
      </c>
      <c r="R43" s="137">
        <v>1.42</v>
      </c>
      <c r="S43" s="126"/>
      <c r="T43" s="131"/>
    </row>
    <row r="44" s="55" customFormat="1" ht="30" customHeight="1" spans="1:20">
      <c r="A44" s="76"/>
      <c r="B44" s="95">
        <v>19</v>
      </c>
      <c r="C44" s="96" t="s">
        <v>127</v>
      </c>
      <c r="D44" s="98" t="s">
        <v>84</v>
      </c>
      <c r="E44" s="95" t="s">
        <v>104</v>
      </c>
      <c r="F44" s="98" t="s">
        <v>128</v>
      </c>
      <c r="G44" s="75">
        <v>81</v>
      </c>
      <c r="H44" s="75">
        <v>12</v>
      </c>
      <c r="I44" s="75">
        <v>972</v>
      </c>
      <c r="J44" s="110">
        <v>0.045</v>
      </c>
      <c r="K44" s="123">
        <v>43.74</v>
      </c>
      <c r="L44" s="75">
        <v>13.122</v>
      </c>
      <c r="M44" s="75">
        <v>8.748</v>
      </c>
      <c r="N44" s="75">
        <v>13.122</v>
      </c>
      <c r="O44" s="75">
        <v>8.748</v>
      </c>
      <c r="P44" s="75">
        <v>1</v>
      </c>
      <c r="Q44" s="75">
        <v>26</v>
      </c>
      <c r="R44" s="139">
        <v>25.692</v>
      </c>
      <c r="S44" s="126"/>
      <c r="T44" s="131"/>
    </row>
    <row r="45" s="55" customFormat="1" ht="30" customHeight="1" spans="1:20">
      <c r="A45" s="76"/>
      <c r="B45" s="95">
        <v>20</v>
      </c>
      <c r="C45" s="96" t="s">
        <v>127</v>
      </c>
      <c r="D45" s="98"/>
      <c r="E45" s="95" t="s">
        <v>100</v>
      </c>
      <c r="F45" s="98" t="s">
        <v>128</v>
      </c>
      <c r="G45" s="75">
        <v>81</v>
      </c>
      <c r="H45" s="75">
        <v>0.6</v>
      </c>
      <c r="I45" s="75">
        <v>48.6</v>
      </c>
      <c r="J45" s="110">
        <v>0.04</v>
      </c>
      <c r="K45" s="123">
        <v>1.944</v>
      </c>
      <c r="L45" s="75">
        <v>0.5832</v>
      </c>
      <c r="M45" s="75">
        <v>0.3888</v>
      </c>
      <c r="N45" s="75">
        <v>0.5832</v>
      </c>
      <c r="O45" s="75">
        <v>0.3888</v>
      </c>
      <c r="P45" s="75">
        <v>1</v>
      </c>
      <c r="Q45" s="75">
        <v>61</v>
      </c>
      <c r="R45" s="139">
        <v>29.31</v>
      </c>
      <c r="S45" s="126"/>
      <c r="T45" s="131"/>
    </row>
    <row r="46" s="55" customFormat="1" ht="40" customHeight="1" spans="1:20">
      <c r="A46" s="76"/>
      <c r="B46" s="88" t="s">
        <v>129</v>
      </c>
      <c r="C46" s="88"/>
      <c r="D46" s="101"/>
      <c r="E46" s="88"/>
      <c r="F46" s="88"/>
      <c r="G46" s="88">
        <f t="shared" ref="G46:I46" si="3">SUM(G26:G45)</f>
        <v>604</v>
      </c>
      <c r="H46" s="88">
        <f t="shared" si="3"/>
        <v>41.8</v>
      </c>
      <c r="I46" s="88">
        <f t="shared" si="3"/>
        <v>1735.3</v>
      </c>
      <c r="J46" s="88"/>
      <c r="K46" s="88">
        <f t="shared" ref="K46:R46" si="4">SUM(K26:K45)</f>
        <v>81.498</v>
      </c>
      <c r="L46" s="88">
        <f t="shared" si="4"/>
        <v>24.4494</v>
      </c>
      <c r="M46" s="88">
        <f t="shared" si="4"/>
        <v>16.2996</v>
      </c>
      <c r="N46" s="88">
        <f t="shared" si="4"/>
        <v>24.4494</v>
      </c>
      <c r="O46" s="88">
        <f t="shared" si="4"/>
        <v>16.2996</v>
      </c>
      <c r="P46" s="88">
        <f t="shared" si="4"/>
        <v>12</v>
      </c>
      <c r="Q46" s="88">
        <f t="shared" si="4"/>
        <v>222.8</v>
      </c>
      <c r="R46" s="88">
        <f t="shared" si="4"/>
        <v>130.147</v>
      </c>
      <c r="S46" s="126"/>
      <c r="T46" s="131"/>
    </row>
    <row r="47" s="55" customFormat="1" ht="38" customHeight="1" spans="1:20">
      <c r="A47" s="76"/>
      <c r="B47" s="88" t="s">
        <v>130</v>
      </c>
      <c r="C47" s="102"/>
      <c r="D47" s="102"/>
      <c r="E47" s="102"/>
      <c r="F47" s="102"/>
      <c r="G47" s="102">
        <f>SUM(G21,G25,G46)</f>
        <v>1382.68</v>
      </c>
      <c r="H47" s="103"/>
      <c r="I47" s="102">
        <f>SUM(I21,I25,I46)</f>
        <v>4281.584</v>
      </c>
      <c r="J47" s="103"/>
      <c r="K47" s="102">
        <f t="shared" ref="K47:P47" si="5">SUM(K21,K25,K46)</f>
        <v>201.49556</v>
      </c>
      <c r="L47" s="124">
        <f t="shared" si="5"/>
        <v>60.448668</v>
      </c>
      <c r="M47" s="124">
        <f t="shared" si="5"/>
        <v>40.299112</v>
      </c>
      <c r="N47" s="124">
        <f t="shared" si="5"/>
        <v>60.448668</v>
      </c>
      <c r="O47" s="124">
        <f t="shared" si="5"/>
        <v>40.299112</v>
      </c>
      <c r="P47" s="102">
        <f t="shared" si="5"/>
        <v>23</v>
      </c>
      <c r="Q47" s="102">
        <f>SUM(Q21,Q25,Q46,)</f>
        <v>501.705</v>
      </c>
      <c r="R47" s="140">
        <f>SUM(R21,R25,R46)</f>
        <v>259.008466</v>
      </c>
      <c r="S47" s="141"/>
      <c r="T47" s="131"/>
    </row>
    <row r="48" s="55" customFormat="1" ht="32" customHeight="1" spans="1:20">
      <c r="A48" s="70" t="s">
        <v>37</v>
      </c>
      <c r="B48" s="95">
        <v>21</v>
      </c>
      <c r="C48" s="96" t="s">
        <v>131</v>
      </c>
      <c r="D48" s="98" t="s">
        <v>132</v>
      </c>
      <c r="E48" s="95" t="s">
        <v>133</v>
      </c>
      <c r="F48" s="98" t="s">
        <v>134</v>
      </c>
      <c r="G48" s="104">
        <v>28000</v>
      </c>
      <c r="H48" s="95">
        <f>I48/G48</f>
        <v>0.007</v>
      </c>
      <c r="I48" s="95">
        <v>196</v>
      </c>
      <c r="J48" s="119">
        <v>0.06</v>
      </c>
      <c r="K48" s="125">
        <v>11.76</v>
      </c>
      <c r="L48" s="95">
        <v>3.528</v>
      </c>
      <c r="M48" s="95">
        <v>2.352</v>
      </c>
      <c r="N48" s="95">
        <v>3.528</v>
      </c>
      <c r="O48" s="95">
        <v>2.352</v>
      </c>
      <c r="P48" s="126">
        <v>0</v>
      </c>
      <c r="Q48" s="126">
        <v>0</v>
      </c>
      <c r="R48" s="142">
        <v>0</v>
      </c>
      <c r="S48" s="95" t="s">
        <v>9</v>
      </c>
      <c r="T48" s="143" t="s">
        <v>135</v>
      </c>
    </row>
    <row r="49" s="55" customFormat="1" ht="29" customHeight="1" spans="1:20">
      <c r="A49" s="76"/>
      <c r="B49" s="95">
        <v>22</v>
      </c>
      <c r="C49" s="96" t="s">
        <v>136</v>
      </c>
      <c r="D49" s="98"/>
      <c r="E49" s="95" t="s">
        <v>137</v>
      </c>
      <c r="F49" s="98" t="s">
        <v>138</v>
      </c>
      <c r="G49" s="95">
        <v>14</v>
      </c>
      <c r="H49" s="95">
        <f>I49/G49</f>
        <v>15</v>
      </c>
      <c r="I49" s="95">
        <v>210</v>
      </c>
      <c r="J49" s="119">
        <v>0.045</v>
      </c>
      <c r="K49" s="125">
        <v>9.45</v>
      </c>
      <c r="L49" s="95">
        <v>2.835</v>
      </c>
      <c r="M49" s="95">
        <v>1.89</v>
      </c>
      <c r="N49" s="95">
        <v>2.835</v>
      </c>
      <c r="O49" s="95">
        <v>1.89</v>
      </c>
      <c r="P49" s="126">
        <v>0</v>
      </c>
      <c r="Q49" s="126">
        <v>0</v>
      </c>
      <c r="R49" s="142">
        <v>0</v>
      </c>
      <c r="S49" s="126"/>
      <c r="T49" s="131"/>
    </row>
    <row r="50" s="57" customFormat="1" ht="42" customHeight="1" spans="1:20">
      <c r="A50" s="76"/>
      <c r="B50" s="88" t="s">
        <v>139</v>
      </c>
      <c r="C50" s="102"/>
      <c r="D50" s="102"/>
      <c r="E50" s="102"/>
      <c r="F50" s="102"/>
      <c r="G50" s="102"/>
      <c r="H50" s="102"/>
      <c r="I50" s="102">
        <v>406</v>
      </c>
      <c r="J50" s="102"/>
      <c r="K50" s="102">
        <v>21.21</v>
      </c>
      <c r="L50" s="124">
        <v>6.363</v>
      </c>
      <c r="M50" s="124">
        <v>4.242</v>
      </c>
      <c r="N50" s="124">
        <v>6.363</v>
      </c>
      <c r="O50" s="124">
        <v>4.242</v>
      </c>
      <c r="P50" s="102"/>
      <c r="Q50" s="102"/>
      <c r="R50" s="102"/>
      <c r="S50" s="126"/>
      <c r="T50" s="131"/>
    </row>
    <row r="51" s="55" customFormat="1" ht="43" customHeight="1" spans="1:20">
      <c r="A51" s="88" t="s">
        <v>140</v>
      </c>
      <c r="B51" s="102"/>
      <c r="C51" s="102"/>
      <c r="D51" s="102"/>
      <c r="E51" s="102"/>
      <c r="F51" s="102"/>
      <c r="G51" s="102"/>
      <c r="H51" s="102"/>
      <c r="I51" s="102">
        <f>SUM(I47,I50)</f>
        <v>4687.584</v>
      </c>
      <c r="J51" s="102"/>
      <c r="K51" s="102">
        <f>SUM(K47,K50)</f>
        <v>222.70556</v>
      </c>
      <c r="L51" s="124">
        <f>SUM(L47,L50)</f>
        <v>66.811668</v>
      </c>
      <c r="M51" s="124">
        <f>SUM(M47,M50)</f>
        <v>44.541112</v>
      </c>
      <c r="N51" s="124">
        <f>SUM(N47,N50)</f>
        <v>66.811668</v>
      </c>
      <c r="O51" s="124">
        <f>SUM(O47,O50)</f>
        <v>44.541112</v>
      </c>
      <c r="P51" s="102">
        <f>SUM(P47)</f>
        <v>23</v>
      </c>
      <c r="Q51" s="102">
        <f>SUM(Q47)</f>
        <v>501.705</v>
      </c>
      <c r="R51" s="102">
        <f>SUM(R47)</f>
        <v>259.008466</v>
      </c>
      <c r="S51" s="144"/>
      <c r="T51" s="144"/>
    </row>
  </sheetData>
  <mergeCells count="119">
    <mergeCell ref="A1:T1"/>
    <mergeCell ref="A2:T2"/>
    <mergeCell ref="P3:R3"/>
    <mergeCell ref="B21:F21"/>
    <mergeCell ref="B25:F25"/>
    <mergeCell ref="B46:F46"/>
    <mergeCell ref="B47:F47"/>
    <mergeCell ref="B50:F50"/>
    <mergeCell ref="A51:F51"/>
    <mergeCell ref="A3:A4"/>
    <mergeCell ref="A5:A47"/>
    <mergeCell ref="A48:A50"/>
    <mergeCell ref="B3:B4"/>
    <mergeCell ref="B6:B7"/>
    <mergeCell ref="B8:B9"/>
    <mergeCell ref="B12:B13"/>
    <mergeCell ref="B14:B15"/>
    <mergeCell ref="B16:B17"/>
    <mergeCell ref="B18:B19"/>
    <mergeCell ref="B22:B24"/>
    <mergeCell ref="C3:C4"/>
    <mergeCell ref="C6:C7"/>
    <mergeCell ref="C8:C9"/>
    <mergeCell ref="C12:C13"/>
    <mergeCell ref="C14:C15"/>
    <mergeCell ref="C16:C17"/>
    <mergeCell ref="C18:C19"/>
    <mergeCell ref="C22:C24"/>
    <mergeCell ref="D3:D4"/>
    <mergeCell ref="D6:D7"/>
    <mergeCell ref="D8:D9"/>
    <mergeCell ref="D12:D13"/>
    <mergeCell ref="D14:D15"/>
    <mergeCell ref="D16:D17"/>
    <mergeCell ref="D18:D19"/>
    <mergeCell ref="D22:D24"/>
    <mergeCell ref="D26:D29"/>
    <mergeCell ref="D30:D31"/>
    <mergeCell ref="D32:D34"/>
    <mergeCell ref="D35:D38"/>
    <mergeCell ref="D39:D41"/>
    <mergeCell ref="D42:D43"/>
    <mergeCell ref="D44:D45"/>
    <mergeCell ref="D48:D49"/>
    <mergeCell ref="E3:E4"/>
    <mergeCell ref="F3:F4"/>
    <mergeCell ref="F6:F7"/>
    <mergeCell ref="F8:F9"/>
    <mergeCell ref="F12:F13"/>
    <mergeCell ref="F14:F15"/>
    <mergeCell ref="F16:F17"/>
    <mergeCell ref="F18:F19"/>
    <mergeCell ref="F22:F24"/>
    <mergeCell ref="G3:G4"/>
    <mergeCell ref="H3:H4"/>
    <mergeCell ref="I3:I4"/>
    <mergeCell ref="J3:J4"/>
    <mergeCell ref="K3:K4"/>
    <mergeCell ref="K6:K7"/>
    <mergeCell ref="K8:K9"/>
    <mergeCell ref="K12:K13"/>
    <mergeCell ref="K14:K15"/>
    <mergeCell ref="K16:K17"/>
    <mergeCell ref="K18:K19"/>
    <mergeCell ref="L3:L4"/>
    <mergeCell ref="L6:L7"/>
    <mergeCell ref="L8:L9"/>
    <mergeCell ref="L12:L13"/>
    <mergeCell ref="L14:L15"/>
    <mergeCell ref="L16:L17"/>
    <mergeCell ref="L18:L19"/>
    <mergeCell ref="M3:M4"/>
    <mergeCell ref="M6:M7"/>
    <mergeCell ref="M8:M9"/>
    <mergeCell ref="M12:M13"/>
    <mergeCell ref="M14:M15"/>
    <mergeCell ref="M16:M17"/>
    <mergeCell ref="M18:M19"/>
    <mergeCell ref="N3:N4"/>
    <mergeCell ref="N6:N7"/>
    <mergeCell ref="N8:N9"/>
    <mergeCell ref="N12:N13"/>
    <mergeCell ref="N14:N15"/>
    <mergeCell ref="N16:N17"/>
    <mergeCell ref="N18:N19"/>
    <mergeCell ref="O3:O4"/>
    <mergeCell ref="O6:O7"/>
    <mergeCell ref="O8:O9"/>
    <mergeCell ref="O12:O13"/>
    <mergeCell ref="O14:O15"/>
    <mergeCell ref="O16:O17"/>
    <mergeCell ref="O18:O19"/>
    <mergeCell ref="P6:P7"/>
    <mergeCell ref="P8:P9"/>
    <mergeCell ref="P12:P13"/>
    <mergeCell ref="P14:P15"/>
    <mergeCell ref="P16:P17"/>
    <mergeCell ref="P18:P19"/>
    <mergeCell ref="P22:P24"/>
    <mergeCell ref="Q6:Q7"/>
    <mergeCell ref="Q8:Q9"/>
    <mergeCell ref="Q12:Q13"/>
    <mergeCell ref="Q14:Q15"/>
    <mergeCell ref="Q16:Q17"/>
    <mergeCell ref="Q18:Q19"/>
    <mergeCell ref="Q22:Q24"/>
    <mergeCell ref="R6:R7"/>
    <mergeCell ref="R8:R9"/>
    <mergeCell ref="R12:R13"/>
    <mergeCell ref="R14:R15"/>
    <mergeCell ref="R16:R17"/>
    <mergeCell ref="R18:R19"/>
    <mergeCell ref="R22:R24"/>
    <mergeCell ref="S3:S4"/>
    <mergeCell ref="S5:S21"/>
    <mergeCell ref="S22:S25"/>
    <mergeCell ref="S26:S46"/>
    <mergeCell ref="S48:S50"/>
    <mergeCell ref="T3:T4"/>
  </mergeCells>
  <pageMargins left="0.75" right="0.75" top="1" bottom="1" header="0.5" footer="0.5"/>
  <pageSetup paperSize="8" scale="4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zoomScaleSheetLayoutView="60" topLeftCell="A16" workbookViewId="0">
      <selection activeCell="A19" sqref="A19:G22"/>
    </sheetView>
  </sheetViews>
  <sheetFormatPr defaultColWidth="8.88888888888889" defaultRowHeight="14.4"/>
  <cols>
    <col min="2" max="2" width="7.66666666666667" customWidth="1"/>
    <col min="3" max="3" width="31.6666666666667" customWidth="1"/>
    <col min="4" max="4" width="31.3333333333333" style="1" customWidth="1"/>
    <col min="5" max="5" width="10.2222222222222" customWidth="1"/>
    <col min="6" max="6" width="10.3333333333333" customWidth="1"/>
    <col min="7" max="7" width="30" customWidth="1"/>
    <col min="8" max="9" width="9.66666666666667" customWidth="1"/>
    <col min="10" max="10" width="12.3333333333333" customWidth="1"/>
    <col min="11" max="11" width="9.33333333333333" customWidth="1"/>
    <col min="12" max="12" width="13.7777777777778" customWidth="1"/>
    <col min="13" max="13" width="12.4444444444444" style="2" customWidth="1"/>
    <col min="14" max="15" width="14.1111111111111" style="2" customWidth="1"/>
    <col min="16" max="16" width="16.3333333333333" customWidth="1"/>
    <col min="17" max="17" width="14.4444444444444" customWidth="1"/>
    <col min="18" max="18" width="17.2222222222222" customWidth="1"/>
    <col min="19" max="19" width="13.7777777777778" customWidth="1"/>
  </cols>
  <sheetData>
    <row r="1" ht="74" customHeight="1" spans="1:19">
      <c r="A1" s="3" t="s">
        <v>141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51" customHeight="1" spans="1:19">
      <c r="A2" s="4" t="s">
        <v>142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26" customHeight="1" spans="1:19">
      <c r="A3" s="5" t="s">
        <v>5</v>
      </c>
      <c r="B3" s="6" t="s">
        <v>41</v>
      </c>
      <c r="C3" s="7" t="s">
        <v>42</v>
      </c>
      <c r="D3" s="8" t="s">
        <v>43</v>
      </c>
      <c r="E3" s="8" t="s">
        <v>143</v>
      </c>
      <c r="F3" s="8" t="s">
        <v>144</v>
      </c>
      <c r="G3" s="6" t="s">
        <v>45</v>
      </c>
      <c r="H3" s="8" t="s">
        <v>46</v>
      </c>
      <c r="I3" s="8" t="s">
        <v>47</v>
      </c>
      <c r="J3" s="6" t="s">
        <v>48</v>
      </c>
      <c r="K3" s="35" t="s">
        <v>145</v>
      </c>
      <c r="L3" s="8" t="s">
        <v>50</v>
      </c>
      <c r="M3" s="36" t="s">
        <v>146</v>
      </c>
      <c r="N3" s="36" t="s">
        <v>147</v>
      </c>
      <c r="O3" s="36" t="s">
        <v>148</v>
      </c>
      <c r="P3" s="37" t="s">
        <v>55</v>
      </c>
      <c r="Q3" s="37"/>
      <c r="R3" s="37"/>
      <c r="S3" s="19" t="s">
        <v>56</v>
      </c>
    </row>
    <row r="4" ht="16" customHeight="1" spans="1:19">
      <c r="A4" s="9"/>
      <c r="B4" s="10"/>
      <c r="C4" s="11"/>
      <c r="D4" s="12"/>
      <c r="E4" s="12"/>
      <c r="F4" s="12"/>
      <c r="G4" s="10"/>
      <c r="H4" s="12"/>
      <c r="I4" s="12"/>
      <c r="J4" s="10"/>
      <c r="K4" s="38"/>
      <c r="L4" s="12"/>
      <c r="M4" s="39"/>
      <c r="N4" s="39"/>
      <c r="O4" s="39"/>
      <c r="P4" s="37" t="s">
        <v>58</v>
      </c>
      <c r="Q4" s="37" t="s">
        <v>59</v>
      </c>
      <c r="R4" s="37" t="s">
        <v>60</v>
      </c>
      <c r="S4" s="47"/>
    </row>
    <row r="5" ht="58" customHeight="1" spans="1:19">
      <c r="A5" s="13" t="s">
        <v>149</v>
      </c>
      <c r="B5" s="14">
        <v>1</v>
      </c>
      <c r="C5" s="15" t="s">
        <v>150</v>
      </c>
      <c r="D5" s="16" t="s">
        <v>151</v>
      </c>
      <c r="E5" s="14" t="s">
        <v>149</v>
      </c>
      <c r="F5" s="14">
        <v>272</v>
      </c>
      <c r="G5" s="17" t="s">
        <v>152</v>
      </c>
      <c r="H5" s="14">
        <v>272</v>
      </c>
      <c r="I5" s="17">
        <v>0.05</v>
      </c>
      <c r="J5" s="15">
        <v>13.6</v>
      </c>
      <c r="K5" s="40">
        <v>0.03</v>
      </c>
      <c r="L5" s="14">
        <v>0.408</v>
      </c>
      <c r="M5" s="14">
        <v>0.2856</v>
      </c>
      <c r="N5" s="14">
        <v>0.0408</v>
      </c>
      <c r="O5" s="14">
        <v>0.0816</v>
      </c>
      <c r="P5" s="24">
        <v>1</v>
      </c>
      <c r="Q5" s="24">
        <v>147</v>
      </c>
      <c r="R5" s="24">
        <v>4.146</v>
      </c>
      <c r="S5" s="48" t="s">
        <v>65</v>
      </c>
    </row>
    <row r="6" ht="55" customHeight="1" spans="1:19">
      <c r="A6" s="18"/>
      <c r="B6" s="14">
        <v>2</v>
      </c>
      <c r="C6" s="15" t="s">
        <v>153</v>
      </c>
      <c r="D6" s="16" t="s">
        <v>81</v>
      </c>
      <c r="E6" s="14" t="s">
        <v>149</v>
      </c>
      <c r="F6" s="14">
        <v>50</v>
      </c>
      <c r="G6" s="17" t="s">
        <v>154</v>
      </c>
      <c r="H6" s="14">
        <v>50</v>
      </c>
      <c r="I6" s="17">
        <v>0.05</v>
      </c>
      <c r="J6" s="14">
        <v>2.5</v>
      </c>
      <c r="K6" s="40">
        <v>0.03</v>
      </c>
      <c r="L6" s="14">
        <v>0.075</v>
      </c>
      <c r="M6" s="14">
        <v>0.0525</v>
      </c>
      <c r="N6" s="14">
        <v>0.0075</v>
      </c>
      <c r="O6" s="14">
        <v>0.015</v>
      </c>
      <c r="P6" s="24">
        <v>1</v>
      </c>
      <c r="Q6" s="49">
        <v>5.1</v>
      </c>
      <c r="R6" s="24">
        <v>0.153</v>
      </c>
      <c r="S6" s="50"/>
    </row>
    <row r="7" ht="54" customHeight="1" spans="1:19">
      <c r="A7" s="19" t="s">
        <v>28</v>
      </c>
      <c r="B7" s="14">
        <v>3</v>
      </c>
      <c r="C7" s="15" t="s">
        <v>155</v>
      </c>
      <c r="D7" s="16" t="s">
        <v>81</v>
      </c>
      <c r="E7" s="14" t="s">
        <v>28</v>
      </c>
      <c r="F7" s="14">
        <v>50</v>
      </c>
      <c r="G7" s="17" t="s">
        <v>156</v>
      </c>
      <c r="H7" s="14">
        <v>50</v>
      </c>
      <c r="I7" s="17">
        <v>0.05</v>
      </c>
      <c r="J7" s="14">
        <v>2.5</v>
      </c>
      <c r="K7" s="40">
        <v>0.04</v>
      </c>
      <c r="L7" s="14">
        <v>0.1</v>
      </c>
      <c r="M7" s="14">
        <v>0.07</v>
      </c>
      <c r="N7" s="14">
        <v>0.01</v>
      </c>
      <c r="O7" s="14">
        <v>0.02</v>
      </c>
      <c r="P7" s="41">
        <v>0</v>
      </c>
      <c r="Q7" s="41">
        <v>0</v>
      </c>
      <c r="R7" s="41">
        <v>0</v>
      </c>
      <c r="S7" s="50"/>
    </row>
    <row r="8" ht="42" customHeight="1" spans="1:19">
      <c r="A8" s="20" t="s">
        <v>157</v>
      </c>
      <c r="B8" s="21"/>
      <c r="C8" s="21"/>
      <c r="D8" s="21"/>
      <c r="E8" s="21"/>
      <c r="F8" s="21"/>
      <c r="G8" s="22"/>
      <c r="H8" s="23">
        <v>372</v>
      </c>
      <c r="I8" s="23"/>
      <c r="J8" s="23">
        <v>18.6</v>
      </c>
      <c r="K8" s="23"/>
      <c r="L8" s="23">
        <f t="shared" ref="L8:O8" si="0">SUM(L5:L7)</f>
        <v>0.583</v>
      </c>
      <c r="M8" s="23">
        <f t="shared" si="0"/>
        <v>0.4081</v>
      </c>
      <c r="N8" s="23">
        <f t="shared" si="0"/>
        <v>0.0583</v>
      </c>
      <c r="O8" s="23">
        <f t="shared" si="0"/>
        <v>0.1166</v>
      </c>
      <c r="P8" s="23">
        <v>2</v>
      </c>
      <c r="Q8" s="23">
        <f>SUM(Q5:Q7)</f>
        <v>152.1</v>
      </c>
      <c r="R8" s="23">
        <f>SUM(R5:R7)</f>
        <v>4.299</v>
      </c>
      <c r="S8" s="51"/>
    </row>
    <row r="9" ht="31" customHeight="1" spans="1:19">
      <c r="A9" s="13" t="s">
        <v>28</v>
      </c>
      <c r="B9" s="24">
        <v>1</v>
      </c>
      <c r="C9" s="25" t="s">
        <v>158</v>
      </c>
      <c r="D9" s="26" t="s">
        <v>159</v>
      </c>
      <c r="E9" s="24" t="s">
        <v>28</v>
      </c>
      <c r="F9" s="24">
        <v>141</v>
      </c>
      <c r="G9" s="26" t="s">
        <v>160</v>
      </c>
      <c r="H9" s="24">
        <v>141</v>
      </c>
      <c r="I9" s="24">
        <v>0.05</v>
      </c>
      <c r="J9" s="24">
        <v>7.05</v>
      </c>
      <c r="K9" s="42">
        <v>0.04</v>
      </c>
      <c r="L9" s="24">
        <v>0.282</v>
      </c>
      <c r="M9" s="24">
        <v>0.1974</v>
      </c>
      <c r="N9" s="24">
        <v>0.0282</v>
      </c>
      <c r="O9" s="24">
        <v>0.0564</v>
      </c>
      <c r="P9" s="24">
        <v>1</v>
      </c>
      <c r="Q9" s="24">
        <v>87</v>
      </c>
      <c r="R9" s="52">
        <v>4.302</v>
      </c>
      <c r="S9" s="41" t="s">
        <v>9</v>
      </c>
    </row>
    <row r="10" ht="37" customHeight="1" spans="1:19">
      <c r="A10" s="18"/>
      <c r="B10" s="24">
        <v>2</v>
      </c>
      <c r="C10" s="25" t="s">
        <v>161</v>
      </c>
      <c r="D10" s="26" t="s">
        <v>162</v>
      </c>
      <c r="E10" s="27" t="s">
        <v>163</v>
      </c>
      <c r="F10" s="24">
        <v>60</v>
      </c>
      <c r="G10" s="26" t="s">
        <v>160</v>
      </c>
      <c r="H10" s="24">
        <v>60</v>
      </c>
      <c r="I10" s="24">
        <v>0.05</v>
      </c>
      <c r="J10" s="24">
        <v>3</v>
      </c>
      <c r="K10" s="42">
        <v>0.04</v>
      </c>
      <c r="L10" s="24">
        <v>0.12</v>
      </c>
      <c r="M10" s="24">
        <v>0.084</v>
      </c>
      <c r="N10" s="24">
        <v>0.012</v>
      </c>
      <c r="O10" s="24">
        <v>0.024</v>
      </c>
      <c r="P10" s="24">
        <v>1</v>
      </c>
      <c r="Q10" s="24">
        <v>37</v>
      </c>
      <c r="R10" s="52">
        <v>1.85</v>
      </c>
      <c r="S10" s="41"/>
    </row>
    <row r="11" ht="37" customHeight="1" spans="1:19">
      <c r="A11" s="13" t="s">
        <v>149</v>
      </c>
      <c r="B11" s="24">
        <v>3</v>
      </c>
      <c r="C11" s="25" t="s">
        <v>164</v>
      </c>
      <c r="D11" s="26" t="s">
        <v>165</v>
      </c>
      <c r="E11" s="24" t="s">
        <v>149</v>
      </c>
      <c r="F11" s="24">
        <v>33</v>
      </c>
      <c r="G11" s="26" t="s">
        <v>166</v>
      </c>
      <c r="H11" s="24">
        <v>33</v>
      </c>
      <c r="I11" s="24">
        <v>0.05</v>
      </c>
      <c r="J11" s="24">
        <v>1.65</v>
      </c>
      <c r="K11" s="42">
        <v>0.03</v>
      </c>
      <c r="L11" s="24">
        <v>0.0495</v>
      </c>
      <c r="M11" s="24">
        <v>0.03465</v>
      </c>
      <c r="N11" s="24">
        <v>0.00495</v>
      </c>
      <c r="O11" s="24">
        <v>0.0099</v>
      </c>
      <c r="P11" s="24">
        <v>0</v>
      </c>
      <c r="Q11" s="24">
        <v>0</v>
      </c>
      <c r="R11" s="52">
        <v>0</v>
      </c>
      <c r="S11" s="41"/>
    </row>
    <row r="12" ht="44" customHeight="1" spans="1:19">
      <c r="A12" s="28"/>
      <c r="B12" s="24">
        <v>4</v>
      </c>
      <c r="C12" s="25" t="s">
        <v>167</v>
      </c>
      <c r="D12" s="26" t="s">
        <v>168</v>
      </c>
      <c r="E12" s="24" t="s">
        <v>149</v>
      </c>
      <c r="F12" s="24">
        <v>350</v>
      </c>
      <c r="G12" s="26" t="s">
        <v>166</v>
      </c>
      <c r="H12" s="24">
        <v>350</v>
      </c>
      <c r="I12" s="24">
        <v>0.05</v>
      </c>
      <c r="J12" s="24">
        <v>17.5</v>
      </c>
      <c r="K12" s="42">
        <v>0.03</v>
      </c>
      <c r="L12" s="24">
        <v>0.525</v>
      </c>
      <c r="M12" s="24">
        <v>0.3675</v>
      </c>
      <c r="N12" s="24">
        <v>0.0525</v>
      </c>
      <c r="O12" s="24">
        <v>0.105</v>
      </c>
      <c r="P12" s="24">
        <v>0</v>
      </c>
      <c r="Q12" s="24">
        <v>0</v>
      </c>
      <c r="R12" s="52">
        <v>0</v>
      </c>
      <c r="S12" s="41"/>
    </row>
    <row r="13" ht="36" customHeight="1" spans="1:19">
      <c r="A13" s="28"/>
      <c r="B13" s="24">
        <v>5</v>
      </c>
      <c r="C13" s="25" t="s">
        <v>169</v>
      </c>
      <c r="D13" s="26" t="s">
        <v>92</v>
      </c>
      <c r="E13" s="24" t="s">
        <v>149</v>
      </c>
      <c r="F13" s="24">
        <v>200</v>
      </c>
      <c r="G13" s="26" t="s">
        <v>170</v>
      </c>
      <c r="H13" s="24">
        <v>200</v>
      </c>
      <c r="I13" s="24">
        <v>0.05</v>
      </c>
      <c r="J13" s="24">
        <v>10</v>
      </c>
      <c r="K13" s="42">
        <v>0.03</v>
      </c>
      <c r="L13" s="24">
        <v>0.3</v>
      </c>
      <c r="M13" s="24">
        <v>0.21</v>
      </c>
      <c r="N13" s="24">
        <v>0.03</v>
      </c>
      <c r="O13" s="24">
        <v>0.06</v>
      </c>
      <c r="P13" s="24">
        <v>0</v>
      </c>
      <c r="Q13" s="24">
        <v>0</v>
      </c>
      <c r="R13" s="52">
        <v>0</v>
      </c>
      <c r="S13" s="41"/>
    </row>
    <row r="14" ht="43" customHeight="1" spans="1:19">
      <c r="A14" s="28"/>
      <c r="B14" s="24">
        <v>6</v>
      </c>
      <c r="C14" s="25" t="s">
        <v>171</v>
      </c>
      <c r="D14" s="26" t="s">
        <v>172</v>
      </c>
      <c r="E14" s="24" t="s">
        <v>149</v>
      </c>
      <c r="F14" s="24">
        <v>167</v>
      </c>
      <c r="G14" s="26" t="s">
        <v>166</v>
      </c>
      <c r="H14" s="24">
        <v>167</v>
      </c>
      <c r="I14" s="24">
        <v>0.05</v>
      </c>
      <c r="J14" s="24">
        <v>8.35</v>
      </c>
      <c r="K14" s="42">
        <v>0.03</v>
      </c>
      <c r="L14" s="24">
        <v>0.2505</v>
      </c>
      <c r="M14" s="24">
        <v>0.17535</v>
      </c>
      <c r="N14" s="24">
        <v>0.02505</v>
      </c>
      <c r="O14" s="24">
        <v>0.0501</v>
      </c>
      <c r="P14" s="24">
        <v>0</v>
      </c>
      <c r="Q14" s="24">
        <v>0</v>
      </c>
      <c r="R14" s="52">
        <v>0</v>
      </c>
      <c r="S14" s="41"/>
    </row>
    <row r="15" ht="33" customHeight="1" spans="1:19">
      <c r="A15" s="28"/>
      <c r="B15" s="24">
        <v>7</v>
      </c>
      <c r="C15" s="25" t="s">
        <v>173</v>
      </c>
      <c r="D15" s="26" t="s">
        <v>174</v>
      </c>
      <c r="E15" s="24" t="s">
        <v>149</v>
      </c>
      <c r="F15" s="24">
        <v>300</v>
      </c>
      <c r="G15" s="26" t="s">
        <v>166</v>
      </c>
      <c r="H15" s="24">
        <v>300</v>
      </c>
      <c r="I15" s="24">
        <v>0.05</v>
      </c>
      <c r="J15" s="24">
        <v>15</v>
      </c>
      <c r="K15" s="42">
        <v>0.03</v>
      </c>
      <c r="L15" s="24">
        <v>0.45</v>
      </c>
      <c r="M15" s="24">
        <v>0.315</v>
      </c>
      <c r="N15" s="24">
        <v>0.045</v>
      </c>
      <c r="O15" s="24">
        <v>0.09</v>
      </c>
      <c r="P15" s="24">
        <v>0</v>
      </c>
      <c r="Q15" s="24">
        <v>0</v>
      </c>
      <c r="R15" s="52">
        <v>0</v>
      </c>
      <c r="S15" s="41"/>
    </row>
    <row r="16" ht="59" customHeight="1" spans="1:19">
      <c r="A16" s="28"/>
      <c r="B16" s="24">
        <v>8</v>
      </c>
      <c r="C16" s="25" t="s">
        <v>175</v>
      </c>
      <c r="D16" s="26" t="s">
        <v>84</v>
      </c>
      <c r="E16" s="24" t="s">
        <v>149</v>
      </c>
      <c r="F16" s="24">
        <v>80</v>
      </c>
      <c r="G16" s="26" t="s">
        <v>176</v>
      </c>
      <c r="H16" s="24">
        <v>80</v>
      </c>
      <c r="I16" s="24">
        <v>0.05</v>
      </c>
      <c r="J16" s="43">
        <v>4</v>
      </c>
      <c r="K16" s="44">
        <v>0.03</v>
      </c>
      <c r="L16" s="43">
        <v>0.12</v>
      </c>
      <c r="M16" s="24">
        <v>0.0168</v>
      </c>
      <c r="N16" s="24">
        <v>0.0024</v>
      </c>
      <c r="O16" s="24">
        <v>0.0048</v>
      </c>
      <c r="P16" s="24">
        <v>0</v>
      </c>
      <c r="Q16" s="24">
        <v>0</v>
      </c>
      <c r="R16" s="52">
        <v>0</v>
      </c>
      <c r="S16" s="41"/>
    </row>
    <row r="17" ht="58" customHeight="1" spans="1:19">
      <c r="A17" s="28"/>
      <c r="B17" s="24">
        <v>9</v>
      </c>
      <c r="C17" s="25" t="s">
        <v>177</v>
      </c>
      <c r="D17" s="26" t="s">
        <v>178</v>
      </c>
      <c r="E17" s="24" t="s">
        <v>149</v>
      </c>
      <c r="F17" s="24">
        <v>153</v>
      </c>
      <c r="G17" s="26" t="s">
        <v>176</v>
      </c>
      <c r="H17" s="24">
        <v>153</v>
      </c>
      <c r="I17" s="24">
        <v>0.05</v>
      </c>
      <c r="J17" s="43">
        <v>7.65</v>
      </c>
      <c r="K17" s="44">
        <v>0.03</v>
      </c>
      <c r="L17" s="43">
        <v>0.2295</v>
      </c>
      <c r="M17" s="24">
        <v>0.03213</v>
      </c>
      <c r="N17" s="24">
        <v>0.00459</v>
      </c>
      <c r="O17" s="24">
        <v>0.00918</v>
      </c>
      <c r="P17" s="24">
        <v>0</v>
      </c>
      <c r="Q17" s="24">
        <v>0</v>
      </c>
      <c r="R17" s="52">
        <v>0</v>
      </c>
      <c r="S17" s="41"/>
    </row>
    <row r="18" ht="66" customHeight="1" spans="1:19">
      <c r="A18" s="18"/>
      <c r="B18" s="24">
        <v>10</v>
      </c>
      <c r="C18" s="25" t="s">
        <v>179</v>
      </c>
      <c r="D18" s="26" t="s">
        <v>151</v>
      </c>
      <c r="E18" s="24" t="s">
        <v>149</v>
      </c>
      <c r="F18" s="24">
        <v>240</v>
      </c>
      <c r="G18" s="26" t="s">
        <v>180</v>
      </c>
      <c r="H18" s="24">
        <v>240</v>
      </c>
      <c r="I18" s="24">
        <v>0.05</v>
      </c>
      <c r="J18" s="24">
        <v>12</v>
      </c>
      <c r="K18" s="42">
        <v>0.03</v>
      </c>
      <c r="L18" s="24">
        <v>0.36</v>
      </c>
      <c r="M18" s="24">
        <v>0.252</v>
      </c>
      <c r="N18" s="24">
        <v>0.036</v>
      </c>
      <c r="O18" s="24">
        <v>0.072</v>
      </c>
      <c r="P18" s="24">
        <v>1</v>
      </c>
      <c r="Q18" s="24">
        <v>240</v>
      </c>
      <c r="R18" s="52">
        <v>5.7624</v>
      </c>
      <c r="S18" s="41"/>
    </row>
    <row r="19" ht="54" customHeight="1" spans="1:19">
      <c r="A19" s="20" t="s">
        <v>129</v>
      </c>
      <c r="B19" s="21"/>
      <c r="C19" s="21"/>
      <c r="D19" s="21"/>
      <c r="E19" s="21"/>
      <c r="F19" s="21"/>
      <c r="G19" s="22"/>
      <c r="H19" s="23">
        <f t="shared" ref="H19:R19" si="1">SUM(H9:H18)</f>
        <v>1724</v>
      </c>
      <c r="I19" s="23"/>
      <c r="J19" s="23">
        <f t="shared" si="1"/>
        <v>86.2</v>
      </c>
      <c r="K19" s="23"/>
      <c r="L19" s="23">
        <f t="shared" si="1"/>
        <v>2.6865</v>
      </c>
      <c r="M19" s="23">
        <f t="shared" si="1"/>
        <v>1.68483</v>
      </c>
      <c r="N19" s="23">
        <f t="shared" si="1"/>
        <v>0.24069</v>
      </c>
      <c r="O19" s="23">
        <f t="shared" si="1"/>
        <v>0.48138</v>
      </c>
      <c r="P19" s="23">
        <f t="shared" si="1"/>
        <v>3</v>
      </c>
      <c r="Q19" s="23">
        <f t="shared" si="1"/>
        <v>364</v>
      </c>
      <c r="R19" s="20">
        <f t="shared" si="1"/>
        <v>11.9144</v>
      </c>
      <c r="S19" s="41"/>
    </row>
    <row r="20" ht="51" customHeight="1" spans="1:19">
      <c r="A20" s="20" t="s">
        <v>181</v>
      </c>
      <c r="B20" s="21"/>
      <c r="C20" s="21"/>
      <c r="D20" s="21"/>
      <c r="E20" s="21"/>
      <c r="F20" s="21"/>
      <c r="G20" s="22"/>
      <c r="H20" s="23">
        <f>SUM(H7,H9,H10,)</f>
        <v>251</v>
      </c>
      <c r="I20" s="23"/>
      <c r="J20" s="23">
        <f>SUM(J7,J9,J10,)</f>
        <v>12.55</v>
      </c>
      <c r="K20" s="23"/>
      <c r="L20" s="23">
        <f>SUM(L7,L9,L10,)</f>
        <v>0.502</v>
      </c>
      <c r="M20" s="23">
        <f>SUM(M7,M9,M10,)</f>
        <v>0.3514</v>
      </c>
      <c r="N20" s="23">
        <f>SUM(N7,N9,N10)</f>
        <v>0.0502</v>
      </c>
      <c r="O20" s="23">
        <f>SUM(O7,O9,O10,)</f>
        <v>0.1004</v>
      </c>
      <c r="P20" s="23">
        <f>SUM(P7,P9,P10)</f>
        <v>2</v>
      </c>
      <c r="Q20" s="23">
        <f>SUM(Q7,Q9,Q10,)</f>
        <v>124</v>
      </c>
      <c r="R20" s="20">
        <f>SUM(R7,R9,R10,)</f>
        <v>6.152</v>
      </c>
      <c r="S20" s="41"/>
    </row>
    <row r="21" ht="54" customHeight="1" spans="1:19">
      <c r="A21" s="29" t="s">
        <v>182</v>
      </c>
      <c r="B21" s="30"/>
      <c r="C21" s="30"/>
      <c r="D21" s="30"/>
      <c r="E21" s="30"/>
      <c r="F21" s="30"/>
      <c r="G21" s="31"/>
      <c r="H21" s="23">
        <f>SUM(H5,H6,H11,H12,H13,H14,H15,H16,H17,H18,)</f>
        <v>1845</v>
      </c>
      <c r="I21" s="23"/>
      <c r="J21" s="23">
        <f>SUM(J5,J6,J11,J12,J13,J14,J15,J16,J17,J18,)</f>
        <v>92.25</v>
      </c>
      <c r="K21" s="23"/>
      <c r="L21" s="23">
        <f>SUM(L5,L6,L11,L12,L13,L14,L15,L16,L17,L18,)</f>
        <v>2.7675</v>
      </c>
      <c r="M21" s="23">
        <f>SUM(M5,M6,M11,M12,M13,M14,M15,M16,M17,M18,)</f>
        <v>1.74153</v>
      </c>
      <c r="N21" s="23">
        <f>SUM(N5,N6,N11,N12,N13,N14,N15,N16,N17,N18)</f>
        <v>0.24879</v>
      </c>
      <c r="O21" s="23">
        <f>SUM(O5,O6,O11,O12,O13,O14,O15,O16,O17,O18,)</f>
        <v>0.49758</v>
      </c>
      <c r="P21" s="23">
        <f>SUM(P5,P6,P11,P12,P13,P14,P15,P16,P17,P18,)</f>
        <v>3</v>
      </c>
      <c r="Q21" s="23">
        <f>SUM(Q5,Q6,Q11,Q12,Q13,Q14,Q15,Q16,Q17,Q18,)</f>
        <v>392.1</v>
      </c>
      <c r="R21" s="20">
        <f>SUM(R5,R6,R11,R12,R13,R14,R15,R16,R17,R18,)</f>
        <v>10.0614</v>
      </c>
      <c r="S21" s="41"/>
    </row>
    <row r="22" ht="54" customHeight="1" spans="1:19">
      <c r="A22" s="20" t="s">
        <v>183</v>
      </c>
      <c r="B22" s="32"/>
      <c r="C22" s="32"/>
      <c r="D22" s="32"/>
      <c r="E22" s="32"/>
      <c r="F22" s="32"/>
      <c r="G22" s="33"/>
      <c r="H22" s="34">
        <f>SUM(H8,H19,)</f>
        <v>2096</v>
      </c>
      <c r="I22" s="34"/>
      <c r="J22" s="34">
        <f>SUM(J8,J19)</f>
        <v>104.8</v>
      </c>
      <c r="K22" s="34"/>
      <c r="L22" s="34">
        <f t="shared" ref="L22:R22" si="2">SUM(L8,L19)</f>
        <v>3.2695</v>
      </c>
      <c r="M22" s="45">
        <f t="shared" si="2"/>
        <v>2.09293</v>
      </c>
      <c r="N22" s="45">
        <f t="shared" si="2"/>
        <v>0.29899</v>
      </c>
      <c r="O22" s="46">
        <f t="shared" si="2"/>
        <v>0.59798</v>
      </c>
      <c r="P22" s="34">
        <f t="shared" si="2"/>
        <v>5</v>
      </c>
      <c r="Q22" s="34">
        <f t="shared" si="2"/>
        <v>516.1</v>
      </c>
      <c r="R22" s="34">
        <f t="shared" si="2"/>
        <v>16.2134</v>
      </c>
      <c r="S22" s="53"/>
    </row>
  </sheetData>
  <mergeCells count="29">
    <mergeCell ref="A1:S1"/>
    <mergeCell ref="A2:S2"/>
    <mergeCell ref="P3:R3"/>
    <mergeCell ref="A8:G8"/>
    <mergeCell ref="A19:G19"/>
    <mergeCell ref="A20:G20"/>
    <mergeCell ref="A21:G21"/>
    <mergeCell ref="A22:G22"/>
    <mergeCell ref="A3:A4"/>
    <mergeCell ref="A5:A6"/>
    <mergeCell ref="A9:A10"/>
    <mergeCell ref="A11:A18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S3:S4"/>
    <mergeCell ref="S5:S8"/>
    <mergeCell ref="S9:S19"/>
  </mergeCells>
  <pageMargins left="0.75" right="0.75" top="1" bottom="1" header="0.5" footer="0.5"/>
  <pageSetup paperSize="8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LanShanOffice/1.4.1.10907$Windows_X86_64 LibreOffice_project/9c1eafdd6df65fffc15a828d5a9fd7d92823ade4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特色农业（种植）投保情况</vt:lpstr>
      <vt:lpstr>种植业投保情况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关耳123</cp:lastModifiedBy>
  <cp:revision>1</cp:revision>
  <dcterms:created xsi:type="dcterms:W3CDTF">2006-09-14T19:21:00Z</dcterms:created>
  <cp:lastPrinted>2022-07-01T10:02:00Z</cp:lastPrinted>
  <dcterms:modified xsi:type="dcterms:W3CDTF">2023-10-23T06:38:04Z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8544DD4BD6ED4CC6880E2C2A362F203A_13</vt:lpwstr>
  </property>
  <property fmtid="{D5CDD505-2E9C-101B-9397-08002B2CF9AE}" pid="3" name="KSOProductBuildVer">
    <vt:lpwstr>2052-12.1.0.15712</vt:lpwstr>
  </property>
</Properties>
</file>